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ewillie\AppData\Local\Box\Box Edit\Documents\1lethSlhkUepPFupqR_8sw==\"/>
    </mc:Choice>
  </mc:AlternateContent>
  <xr:revisionPtr revIDLastSave="0" documentId="13_ncr:1_{04FE4CA2-6A89-4EB0-8FE0-9E9980AA43E3}" xr6:coauthVersionLast="46" xr6:coauthVersionMax="46" xr10:uidLastSave="{00000000-0000-0000-0000-000000000000}"/>
  <bookViews>
    <workbookView xWindow="-120" yWindow="-120" windowWidth="29040" windowHeight="15840" xr2:uid="{24152BDB-185C-D54D-96C9-62BB5BEB0706}"/>
  </bookViews>
  <sheets>
    <sheet name="Cost Checklist" sheetId="7" r:id="rId1"/>
    <sheet name="Cost Calculator"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5" i="7" l="1"/>
  <c r="B136" i="7" s="1"/>
  <c r="B137" i="7" s="1"/>
  <c r="B138" i="7" s="1"/>
  <c r="B139" i="7" s="1"/>
  <c r="D97" i="5" l="1"/>
  <c r="D100" i="5" s="1"/>
  <c r="G97" i="5"/>
  <c r="F97" i="5"/>
  <c r="F96" i="5"/>
  <c r="F85" i="5"/>
  <c r="D101" i="5" l="1"/>
  <c r="D98" i="5"/>
  <c r="D99" i="5"/>
  <c r="B36" i="5" l="1"/>
  <c r="B37" i="5" s="1"/>
  <c r="B38" i="5" s="1"/>
  <c r="B39" i="5" s="1"/>
  <c r="B40" i="5" s="1"/>
  <c r="B41" i="5" s="1"/>
  <c r="B42" i="5" s="1"/>
  <c r="B43" i="5" s="1"/>
  <c r="B44" i="5" s="1"/>
  <c r="B45" i="5" s="1"/>
  <c r="B46" i="5" s="1"/>
  <c r="B47" i="5" s="1"/>
  <c r="B48" i="5" s="1"/>
  <c r="B49" i="5" s="1"/>
  <c r="B50" i="5" s="1"/>
  <c r="B51" i="5" s="1"/>
  <c r="G109" i="5"/>
  <c r="G107" i="5"/>
  <c r="D109" i="5"/>
  <c r="D108" i="5"/>
  <c r="F108" i="5"/>
  <c r="G106" i="5"/>
  <c r="G105" i="5"/>
  <c r="G100" i="5"/>
  <c r="F107" i="5"/>
  <c r="F106" i="5"/>
  <c r="F105" i="5"/>
  <c r="D107" i="5"/>
  <c r="D106" i="5"/>
  <c r="G101" i="5"/>
  <c r="F101" i="5"/>
  <c r="F100" i="5"/>
  <c r="H100" i="5" s="1"/>
  <c r="G99" i="5"/>
  <c r="G98" i="5"/>
  <c r="F99" i="5"/>
  <c r="F98" i="5"/>
  <c r="G96" i="5"/>
  <c r="G95" i="5"/>
  <c r="G85" i="5"/>
  <c r="F95" i="5"/>
  <c r="G91" i="5"/>
  <c r="G90" i="5"/>
  <c r="F91" i="5"/>
  <c r="F90" i="5"/>
  <c r="G89" i="5"/>
  <c r="F89" i="5"/>
  <c r="G88" i="5"/>
  <c r="G87" i="5"/>
  <c r="G86" i="5"/>
  <c r="F88" i="5"/>
  <c r="F87" i="5"/>
  <c r="F86" i="5"/>
  <c r="D86" i="5"/>
  <c r="D95" i="5" s="1"/>
  <c r="D85" i="5"/>
  <c r="H97" i="5" s="1"/>
  <c r="H108" i="5" l="1"/>
  <c r="B52" i="5"/>
  <c r="B53" i="5"/>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H106" i="5"/>
  <c r="H107" i="5"/>
  <c r="H95" i="5"/>
  <c r="D87" i="5"/>
  <c r="H87" i="5" s="1"/>
  <c r="D96" i="5"/>
  <c r="H101" i="5" s="1"/>
  <c r="H91" i="5"/>
  <c r="H85" i="5"/>
  <c r="D90" i="5"/>
  <c r="H90" i="5" s="1"/>
  <c r="H86" i="5"/>
  <c r="B81" i="5" l="1"/>
  <c r="B82" i="5" s="1"/>
  <c r="B83" i="5" s="1"/>
  <c r="B84" i="5" s="1"/>
  <c r="B85" i="5" s="1"/>
  <c r="B86" i="5" s="1"/>
  <c r="B87" i="5" s="1"/>
  <c r="B88" i="5" s="1"/>
  <c r="B89" i="5" s="1"/>
  <c r="B90" i="5" s="1"/>
  <c r="B91" i="5" s="1"/>
  <c r="B92" i="5" s="1"/>
  <c r="B93" i="5" s="1"/>
  <c r="B94" i="5" s="1"/>
  <c r="B95" i="5" s="1"/>
  <c r="B96" i="5" s="1"/>
  <c r="B78" i="5"/>
  <c r="D88" i="5"/>
  <c r="H88" i="5" s="1"/>
  <c r="H99" i="5"/>
  <c r="H96" i="5"/>
  <c r="H98" i="5"/>
  <c r="B97" i="5" l="1"/>
  <c r="B98" i="5" s="1"/>
  <c r="B99" i="5" s="1"/>
  <c r="B100" i="5" s="1"/>
  <c r="B101" i="5" s="1"/>
  <c r="B102" i="5" s="1"/>
  <c r="B103" i="5" s="1"/>
  <c r="B104" i="5" s="1"/>
  <c r="B105" i="5" s="1"/>
  <c r="B106" i="5" s="1"/>
  <c r="B107" i="5" s="1"/>
  <c r="B108" i="5" s="1"/>
  <c r="B109" i="5" s="1"/>
  <c r="B110" i="5" s="1"/>
  <c r="B111" i="5" s="1"/>
  <c r="B112" i="5" s="1"/>
  <c r="B113" i="5" s="1"/>
  <c r="B114" i="5" s="1"/>
  <c r="B115" i="5" s="1"/>
  <c r="B116" i="5" s="1"/>
  <c r="D89" i="5"/>
  <c r="H89" i="5" s="1"/>
  <c r="H92" i="5" s="1"/>
  <c r="H102" i="5"/>
  <c r="D47" i="5" l="1"/>
  <c r="F109" i="5" s="1"/>
  <c r="H109" i="5" s="1"/>
  <c r="D41" i="5"/>
  <c r="D40" i="5"/>
  <c r="D105" i="5" l="1"/>
  <c r="H105" i="5" s="1"/>
  <c r="H110" i="5" s="1"/>
  <c r="H112" i="5" s="1"/>
  <c r="H114" i="5" l="1"/>
  <c r="H113" i="5"/>
  <c r="B10" i="7" l="1"/>
  <c r="B11" i="7" s="1"/>
  <c r="B14" i="7" s="1"/>
  <c r="B18" i="7" s="1"/>
  <c r="B21" i="7" s="1"/>
  <c r="B36" i="7" l="1"/>
  <c r="B37" i="7" s="1"/>
  <c r="B38" i="7" s="1"/>
  <c r="B39" i="7" s="1"/>
  <c r="B40" i="7" s="1"/>
  <c r="B41" i="7" s="1"/>
  <c r="B34" i="7" s="1"/>
  <c r="B22" i="7"/>
  <c r="B23" i="7" s="1"/>
  <c r="B55" i="7" l="1"/>
  <c r="B56" i="7" s="1"/>
  <c r="B63" i="7" s="1"/>
  <c r="B64" i="7" s="1"/>
  <c r="B65" i="7" s="1"/>
  <c r="B66" i="7" s="1"/>
  <c r="B69" i="7" s="1"/>
  <c r="B70" i="7" s="1"/>
  <c r="B71" i="7" s="1"/>
  <c r="B72" i="7" s="1"/>
  <c r="B73" i="7" s="1"/>
  <c r="B74" i="7" s="1"/>
  <c r="B75" i="7" s="1"/>
  <c r="B76" i="7" s="1"/>
  <c r="B79" i="7" s="1"/>
  <c r="B80" i="7" s="1"/>
  <c r="B93" i="7" s="1"/>
  <c r="B94" i="7" s="1"/>
  <c r="B95" i="7" s="1"/>
  <c r="B98" i="7" s="1"/>
  <c r="B101" i="7" s="1"/>
  <c r="B102" i="7" s="1"/>
  <c r="B103" i="7" s="1"/>
  <c r="B104" i="7" s="1"/>
  <c r="B105" i="7" s="1"/>
  <c r="B108" i="7" l="1"/>
  <c r="B111" i="7" s="1"/>
  <c r="B112" i="7" s="1"/>
  <c r="B113" i="7" s="1"/>
  <c r="B114" i="7" s="1"/>
  <c r="B115" i="7" s="1"/>
  <c r="B116" i="7" s="1"/>
  <c r="B117" i="7" s="1"/>
  <c r="B119" i="7" s="1"/>
  <c r="B120" i="7" s="1"/>
  <c r="B121" i="7" s="1"/>
  <c r="B122" i="7" s="1"/>
  <c r="B106" i="7"/>
  <c r="B127" i="7"/>
  <c r="B128" i="7" s="1"/>
  <c r="B129" i="7" s="1"/>
  <c r="B130" i="7" s="1"/>
  <c r="B131" i="7" s="1"/>
  <c r="B132" i="7" s="1"/>
  <c r="B133" i="7" s="1"/>
</calcChain>
</file>

<file path=xl/sharedStrings.xml><?xml version="1.0" encoding="utf-8"?>
<sst xmlns="http://schemas.openxmlformats.org/spreadsheetml/2006/main" count="322" uniqueCount="270">
  <si>
    <t>Unit Cost</t>
  </si>
  <si>
    <t>Total Cost</t>
  </si>
  <si>
    <t>Frequency</t>
  </si>
  <si>
    <t>FTE</t>
  </si>
  <si>
    <t xml:space="preserve">Additional Contact Tracing Support </t>
  </si>
  <si>
    <t>Reflex OR Confirmatory Test Sample Collection Support (if applicable)</t>
  </si>
  <si>
    <t>Program Management</t>
  </si>
  <si>
    <t>Weeks</t>
  </si>
  <si>
    <t>per site</t>
  </si>
  <si>
    <t xml:space="preserve">per week per site </t>
  </si>
  <si>
    <t xml:space="preserve">per test </t>
  </si>
  <si>
    <t xml:space="preserve">per hour </t>
  </si>
  <si>
    <t>students</t>
  </si>
  <si>
    <t>teachers</t>
  </si>
  <si>
    <t>hrs/positive case</t>
  </si>
  <si>
    <t>hrs/positive pool</t>
  </si>
  <si>
    <t>hours/week</t>
  </si>
  <si>
    <t xml:space="preserve">per pod tube </t>
  </si>
  <si>
    <t>per tube</t>
  </si>
  <si>
    <t>samples per pool</t>
  </si>
  <si>
    <t>per hour</t>
  </si>
  <si>
    <t>per sample collection hour per week</t>
  </si>
  <si>
    <t>Hrs/week</t>
  </si>
  <si>
    <t xml:space="preserve">Hrs/500 individuals tested </t>
  </si>
  <si>
    <t>How many students will be tested in total?</t>
  </si>
  <si>
    <t>How many teachers will be tested in total?</t>
  </si>
  <si>
    <t>How many testing sites will be set-up?</t>
  </si>
  <si>
    <t>How many staff will be tested in total?</t>
  </si>
  <si>
    <t>staff</t>
  </si>
  <si>
    <t>tests per week</t>
  </si>
  <si>
    <t>1. Student Population</t>
  </si>
  <si>
    <t>2. Teacher Population</t>
  </si>
  <si>
    <t>3. Staff population</t>
  </si>
  <si>
    <t>4. Testing Site</t>
  </si>
  <si>
    <t>5. Duration</t>
  </si>
  <si>
    <t>How often will students be tested, per week? (PCR)</t>
  </si>
  <si>
    <t>How often will students be tested, per week? (Antigen)</t>
  </si>
  <si>
    <t>How often will teachers be tested, per week? (PCR)</t>
  </si>
  <si>
    <t>How often will teachers be tested, per week? (Antigen)</t>
  </si>
  <si>
    <t>How often will staff be tested, per week? (PCR)</t>
  </si>
  <si>
    <t>How often will staff be tested, per week? (Antigen)</t>
  </si>
  <si>
    <t>1. Labor and Heacount</t>
  </si>
  <si>
    <t>How many incremental people will be hired (i.e., program managers, test design coordinators)?</t>
  </si>
  <si>
    <t>per year</t>
  </si>
  <si>
    <t>What will their average annualized salary be?</t>
  </si>
  <si>
    <t>What % additional one-time setup costs will be required? (per site, easier program)</t>
  </si>
  <si>
    <t>What % additional one-time setup costs will be required? (per site, harder program)</t>
  </si>
  <si>
    <t>How many hours per week will be required for program communications?  (fixed cost per district, easier program)</t>
  </si>
  <si>
    <t>How many hours per week will be required for program communications?  (fixed cost per district, harder program)</t>
  </si>
  <si>
    <t>How many hours will be required for Ongoing Program Communications (variable cost , per individuals tested)</t>
  </si>
  <si>
    <t>2. Site Setup</t>
  </si>
  <si>
    <t>staff members</t>
  </si>
  <si>
    <t>1. Test Costs</t>
  </si>
  <si>
    <t>How much will you pay for an Individual PCR Test?</t>
  </si>
  <si>
    <t>[If using pooled testing] How many samples will you include in each pool?</t>
  </si>
  <si>
    <t xml:space="preserve">[If using pooled testing] How much will a pod-pooled PCR cost, per sample? </t>
  </si>
  <si>
    <t>per sample</t>
  </si>
  <si>
    <t>How much will you pay for a BinaxNOW Rapid Antigen?</t>
  </si>
  <si>
    <t>What is the hourly rate for sample collection?</t>
  </si>
  <si>
    <t>What is the observed self-swab rate?</t>
  </si>
  <si>
    <t>What proportion of test takers will self swab?</t>
  </si>
  <si>
    <t>of test takers will self-swab</t>
  </si>
  <si>
    <t xml:space="preserve">swabs per hour </t>
  </si>
  <si>
    <t>What is the active swab rate?</t>
  </si>
  <si>
    <t>What is the BinaxNOW Testing Rate?</t>
  </si>
  <si>
    <t>How much will overnight Shipping cost per individual tube?</t>
  </si>
  <si>
    <t>How much will overnight Shipping cost per pod tube?</t>
  </si>
  <si>
    <t>3. Other Expenses</t>
  </si>
  <si>
    <t>2. Sample Collection &amp; Throughput</t>
  </si>
  <si>
    <t>I: Population and Testing Site</t>
  </si>
  <si>
    <t>II. Program Management and Site Setup Costs</t>
  </si>
  <si>
    <t>III. Materials and Labor Costs</t>
  </si>
  <si>
    <t>IV.  Reflex Testing &amp; Contact Tracing</t>
  </si>
  <si>
    <t>What is the estimated Prevalence Rate within the population?</t>
  </si>
  <si>
    <t>prevalence</t>
  </si>
  <si>
    <t>How many hours will it take to call positive pools for follow-up testing?</t>
  </si>
  <si>
    <t xml:space="preserve">How much Admin cost for calling positive pools </t>
  </si>
  <si>
    <t>1. Prevalence and Follow-ups</t>
  </si>
  <si>
    <t>2. Contact Tracing</t>
  </si>
  <si>
    <t>How many total weeks comprise the school year?</t>
  </si>
  <si>
    <t>How many weeks are remaining in school year?</t>
  </si>
  <si>
    <t>How many total working hours / week, per FTE?</t>
  </si>
  <si>
    <t>Covid-19 Testing Cost Estimation - Checklist for PreK - 12 Schools</t>
  </si>
  <si>
    <t>How much time per positive must be allocated for Contact Tracing?</t>
  </si>
  <si>
    <t>What is the anticipated hourly cost of Contact Tracing?</t>
  </si>
  <si>
    <t>Amount</t>
  </si>
  <si>
    <t>PCR tests</t>
  </si>
  <si>
    <t>Antigen Tests</t>
  </si>
  <si>
    <t>PCR Test Costs</t>
  </si>
  <si>
    <t>Antigen Test Costs</t>
  </si>
  <si>
    <t>Sample Collection (observed self-swab)</t>
  </si>
  <si>
    <t>Sample Collection (active swab)</t>
  </si>
  <si>
    <t>hours of self-swabs</t>
  </si>
  <si>
    <t>hours of active swab</t>
  </si>
  <si>
    <t>PPE (per person hours / week)</t>
  </si>
  <si>
    <t>Item</t>
  </si>
  <si>
    <t>hours of PPE / week</t>
  </si>
  <si>
    <t>tubes</t>
  </si>
  <si>
    <t>pods</t>
  </si>
  <si>
    <t>Shipping (individual tube)</t>
  </si>
  <si>
    <t>Shipping (pods of tubes)</t>
  </si>
  <si>
    <t>[If using pooled testing] How much will a lab-pooled PCR test cost, per sample?</t>
  </si>
  <si>
    <t>Cost of Tests, Sample Collection, and Shipping</t>
  </si>
  <si>
    <t>Estimated positivity rate for Antigen testing</t>
  </si>
  <si>
    <t>anticipated positivity rate</t>
  </si>
  <si>
    <t>Additional Outreach for Positive Pools (if applicable)</t>
  </si>
  <si>
    <t>hours</t>
  </si>
  <si>
    <t>hours of follow ups</t>
  </si>
  <si>
    <t>Cost of Follow Ups, Contact Tracing</t>
  </si>
  <si>
    <t>Total Cost of Tests, Sample Collection, and Shipping</t>
  </si>
  <si>
    <t>Reflex OR Confirmatory Test Shipping (if applicable)</t>
  </si>
  <si>
    <t>Program Communications and Set-Up (fixed cost / district)</t>
  </si>
  <si>
    <t>Ongoing Program Communications (fixed cost / district)</t>
  </si>
  <si>
    <t>Variable program management cost for each school</t>
  </si>
  <si>
    <t>Testing Service Provider Set Up Fee</t>
  </si>
  <si>
    <t>Testing Service Provider Weekly Management Fee, including data management platform</t>
  </si>
  <si>
    <t>of one FTE</t>
  </si>
  <si>
    <t>site(s) for management fee</t>
  </si>
  <si>
    <t>site(s) for one-time setup fee</t>
  </si>
  <si>
    <t>Total Cost of Program Management</t>
  </si>
  <si>
    <t>Total Cost of Follow Ups, Contact Tracing</t>
  </si>
  <si>
    <t>Total Testing Program Cost</t>
  </si>
  <si>
    <t>Cost per week</t>
  </si>
  <si>
    <t>Cost per test</t>
  </si>
  <si>
    <t>Sites / parking lots / gyms / auditoriums / etc.</t>
  </si>
  <si>
    <t>Click to jump to results</t>
  </si>
  <si>
    <t>RESULTS</t>
  </si>
  <si>
    <t>Follow-up or confirmatory Test from Antigen positives, including testing kit (if applicable)</t>
  </si>
  <si>
    <t>Follow-up or confirmatory Test from PCR positives, including testing kit (if applicable)</t>
  </si>
  <si>
    <t>JB: Added staff as input</t>
  </si>
  <si>
    <t>JB: Suggest combining 25 and 26 and add comment to specify that 'easy' programs may only require 5% and 'hard' require 8.</t>
  </si>
  <si>
    <t xml:space="preserve">JB: Follow up question: where do the 5 - 8% ranges come from? </t>
  </si>
  <si>
    <t>JB: Same as above - would suggest combining these two rows and offering guidance of what 'easy' and 'hard' would entail</t>
  </si>
  <si>
    <t>JB: Added positivity rate as a separate assumption for Rapid Antigen follow ups, also edited the calcs in "results" to accommodate follow up PCRs for Antigen positives</t>
  </si>
  <si>
    <t>What would the Testing Service Provider charge as a setup fee?</t>
  </si>
  <si>
    <t>What would the Testing Service Provider charge as a weekly operations / maintenance fee?</t>
  </si>
  <si>
    <t>How much PPE cost will be incurred per sample collection hour?</t>
  </si>
  <si>
    <t>Cost Item</t>
  </si>
  <si>
    <t>INTERNAL COMMENTS BELOW</t>
  </si>
  <si>
    <r>
      <t xml:space="preserve">COST ESTIMATION CHECKLIST: COMPLETE </t>
    </r>
    <r>
      <rPr>
        <b/>
        <sz val="13"/>
        <color rgb="FFFFFF00"/>
        <rFont val="Calibri"/>
        <family val="2"/>
      </rPr>
      <t>YELLOW</t>
    </r>
    <r>
      <rPr>
        <b/>
        <sz val="14"/>
        <color theme="0"/>
        <rFont val="Calibri"/>
        <family val="2"/>
        <scheme val="minor"/>
      </rPr>
      <t xml:space="preserve"> CELLS ONLY</t>
    </r>
  </si>
  <si>
    <t>Use Pooling?</t>
  </si>
  <si>
    <t>Select 'Yes' or 'No'</t>
  </si>
  <si>
    <t>Follow-up or confirmatory tests from positive pools (if applicable)</t>
  </si>
  <si>
    <t>Lab Pooling</t>
  </si>
  <si>
    <t>JB: Added toggle for type of pooling</t>
  </si>
  <si>
    <t>DRAFT</t>
  </si>
  <si>
    <t>Does the vendor provide swabs?</t>
  </si>
  <si>
    <t>What is the vendor's time-to-results (from sample collection to results reporting)?</t>
  </si>
  <si>
    <t>Does the vendor provide other site setup materials (e.g., popup tents, signs, tables, chairs, traffic cones)?</t>
  </si>
  <si>
    <t>Does the vendor provide a testing program coordinator / leader?</t>
  </si>
  <si>
    <t>Does the vendor provide testing site design guidance and setup instructions?</t>
  </si>
  <si>
    <t>Does the vendor provide sanitation materials (e.g., hand sanitizer, disinfectant spray)?</t>
  </si>
  <si>
    <t>Does the vendor provide shipping materials (e.g., packages, envelopes, shipping tape)?</t>
  </si>
  <si>
    <t>Key questions school administrators should ask when evaluating testing vendor proposals</t>
  </si>
  <si>
    <t>Answer</t>
  </si>
  <si>
    <t>Does the vendor charge for kits ordered or kits processed?</t>
  </si>
  <si>
    <t>Does the vendor provide PPE (e.g., masks, gowns, gloves) for test takers?</t>
  </si>
  <si>
    <t>Does the vendor provide PPE (e.g., masks, gowns, gloves) for staff?</t>
  </si>
  <si>
    <t>Is biohazard waste generated and if so, does the vendor manage waste disposal?</t>
  </si>
  <si>
    <t xml:space="preserve">Will the vendor guarantee a specific time to results for 95% of samples? </t>
  </si>
  <si>
    <t>Does the vendor support inventory management (e.g., auto-restocking, inventory tracking)?</t>
  </si>
  <si>
    <t>How is additional information required for consent collected?</t>
  </si>
  <si>
    <t>Does the vendor support additional follow-up sample collection, if required?</t>
  </si>
  <si>
    <t>Will you need a physician order to authorize individual diagnostic tests under school testing protocol?</t>
  </si>
  <si>
    <t>Will you need a physician order for follow-up testing?</t>
  </si>
  <si>
    <t>Will you require regulatory approvals to perform testing onsite?</t>
  </si>
  <si>
    <t>Does the vendor carry legal liability insurance?</t>
  </si>
  <si>
    <t>Does the vendor make recommendations on quarantining and follow-up testing?</t>
  </si>
  <si>
    <t>Does the vendor have a protocol for contact tracing?</t>
  </si>
  <si>
    <t>Does the vendor provide onsite trained staff (e.g., nurses, clinicians) to support sample collection (e.g., swabbing) and results analysis / follow-ups?</t>
  </si>
  <si>
    <t>-Barcode Scanners</t>
  </si>
  <si>
    <t>-Other</t>
  </si>
  <si>
    <t>-Wifi Modem / Router / Extender</t>
  </si>
  <si>
    <t>-Barcode Printer</t>
  </si>
  <si>
    <t>What IT hardware does the vendor provide?</t>
  </si>
  <si>
    <t>-Laptop(s)</t>
  </si>
  <si>
    <t>-Registering and Checking-In Individuals</t>
  </si>
  <si>
    <t>-Sample Collection</t>
  </si>
  <si>
    <t>-Packaging Samples to send to Lab</t>
  </si>
  <si>
    <t>-Communications to Positive Cases</t>
  </si>
  <si>
    <t>-Contact Tracing</t>
  </si>
  <si>
    <t xml:space="preserve"> </t>
  </si>
  <si>
    <t>-Harddrive(s)</t>
  </si>
  <si>
    <t>Does the vendor provide training for the school's identified testing coordinator?</t>
  </si>
  <si>
    <t>Does the vendor support the school with designing and implementing a communications strategy (e.g., materials / instructions for students, faculty, and staff)?</t>
  </si>
  <si>
    <t>Will samples be moved by the vendor or by an external courier service?</t>
  </si>
  <si>
    <t>If samples are not moved by the vendor, does the vendor cover shipping costs?</t>
  </si>
  <si>
    <t>-Sending test reminders to individuals</t>
  </si>
  <si>
    <t>-Tracking Samples</t>
  </si>
  <si>
    <t>-Documenting results</t>
  </si>
  <si>
    <t>-Reporting results to individuals / parents</t>
  </si>
  <si>
    <t>-Reporting results to schools</t>
  </si>
  <si>
    <t>-Reporting results to public health authorities</t>
  </si>
  <si>
    <t>Does the vendor provide initial database setup support and collect a census of the school population?</t>
  </si>
  <si>
    <t>Does the vendor have an integrated technology platform? If so, what capabilities are included?</t>
  </si>
  <si>
    <t>-Registering individuals / check-in</t>
  </si>
  <si>
    <t>Does the vendor have its own standard consent collecting process?</t>
  </si>
  <si>
    <t xml:space="preserve">Does the vendor provide ready-to-use test kits? </t>
  </si>
  <si>
    <t>Does the vendor provide saliva sample tubes?</t>
  </si>
  <si>
    <t>I. Test Basics</t>
  </si>
  <si>
    <t>III. Personnel / Workforce</t>
  </si>
  <si>
    <t>IV. Program Management and Other Services</t>
  </si>
  <si>
    <t>V. Data and Reporting</t>
  </si>
  <si>
    <t>VI. Legal, Medical, and Regulatory</t>
  </si>
  <si>
    <t>Does the vendor provide training for school testing staff and personnel? If so, what training(s) does the vendor offer?</t>
  </si>
  <si>
    <t>Does the vendor provide additional analytical capabilities as part of their IT platform (e.g., population health analytics, surveillance testing and reporting, dashboard, tracking of key metrics)?</t>
  </si>
  <si>
    <t>Does the vendor have a process for new students to register and consent?</t>
  </si>
  <si>
    <t>Does the vendor handle test registration for individuals, and collect consent for both adults and minors including consent to share data with the school and/or organization?</t>
  </si>
  <si>
    <t>Questions:  Mara G. Aspinall - mara.aspinall@healthcatalysts.com  520-848-7444</t>
  </si>
  <si>
    <t xml:space="preserve">V. Costs </t>
  </si>
  <si>
    <t xml:space="preserve">What is the cost per initial test?  </t>
  </si>
  <si>
    <t xml:space="preserve">Is there a set-up cost / set-up fee? </t>
  </si>
  <si>
    <t xml:space="preserve">Are there any other fees / costs to be paid to the testing vendors?  </t>
  </si>
  <si>
    <t xml:space="preserve"> - How is the service priced?  (e.g., included in quoted fee?, additional variable fee per test/batch/week?, additional fixed fee)</t>
  </si>
  <si>
    <t xml:space="preserve"> - If additional fees required - is it a pass through cost?   Marked up cost?  </t>
  </si>
  <si>
    <t>For all questions - If yes - ask:</t>
  </si>
  <si>
    <t xml:space="preserve">  - Where is test done?</t>
  </si>
  <si>
    <t xml:space="preserve">Does the vendor or the school hold the inventory of materials? </t>
  </si>
  <si>
    <r>
      <t>Does the vendor provide technical assistance (remote or on-site) for test site staff</t>
    </r>
    <r>
      <rPr>
        <sz val="12"/>
        <color indexed="8"/>
        <rFont val="Calibri"/>
        <family val="2"/>
        <scheme val="minor"/>
      </rPr>
      <t xml:space="preserve"> throughout testing process?</t>
    </r>
  </si>
  <si>
    <t xml:space="preserve">  - What is the time from sample to result delivered?  </t>
  </si>
  <si>
    <t>II. Testing Process and Related Materials</t>
  </si>
  <si>
    <t xml:space="preserve">If inventory is held at the school, what are the storage requirements?  </t>
  </si>
  <si>
    <t xml:space="preserve">Are there a minimum number of tests that must be utilized each week? </t>
  </si>
  <si>
    <t xml:space="preserve"> - For parents and guardians </t>
  </si>
  <si>
    <t xml:space="preserve"> - For adults - teachers and staff </t>
  </si>
  <si>
    <t>Will school require regulatory approvals to perform sample collection or testing onsite?</t>
  </si>
  <si>
    <t xml:space="preserve">Does the vendor have its own consent form (authorization to perform test and share results) or expect school to create or use a state or city approved consent? </t>
  </si>
  <si>
    <t>Does the vendor offer a standard menu of testing protocols, or are workflows custom designed for the school?</t>
  </si>
  <si>
    <t>What quality control processes will be put in place to prevent the mislabeling of samples or other errors?</t>
  </si>
  <si>
    <t xml:space="preserve">What is the reported sensitivity of the tests offered? In adults?  In children?  In symptomatic? In asymptomatic? </t>
  </si>
  <si>
    <t xml:space="preserve">On what schedule and how long does vendor estimate it will take to collect samples?  </t>
  </si>
  <si>
    <t xml:space="preserve">What are the vendor's policies / expectations for who can and cannot self swab? </t>
  </si>
  <si>
    <t xml:space="preserve">What is the vendor's time-to-results (from sample collection to results reporting)? - Should be less than 24 hours. </t>
  </si>
  <si>
    <t>Does the vendor provide personnel to support initial site setup?</t>
  </si>
  <si>
    <t>VI. Testing Vendor Experience</t>
  </si>
  <si>
    <t xml:space="preserve">  - How many schools, roughly how many students / adults and with what type of testing regime?  </t>
  </si>
  <si>
    <t xml:space="preserve">Does testing vendor have experience in K-12 school testing?  If yes: </t>
  </si>
  <si>
    <t xml:space="preserve">  - How long does it take for vendor to set up a new testing program from contract to first test?      </t>
  </si>
  <si>
    <t xml:space="preserve">  - Does the vendor have capacity to expand to new schools?    </t>
  </si>
  <si>
    <t xml:space="preserve">Does vendor offer follow up counseling / support for any test-positive individuals? </t>
  </si>
  <si>
    <t xml:space="preserve">What type(s) of test does the vendor provide? (e.g., PCR, Antigen, both)? </t>
  </si>
  <si>
    <t>Does the vendor take responsibility for contacting positive pool participants?</t>
  </si>
  <si>
    <t xml:space="preserve">What is the reported specificity of the tests offered? In adults?  In children?  In symptomatic? In asymptomatic? </t>
  </si>
  <si>
    <r>
      <t xml:space="preserve">Where are tests processed - at school or at an outside lab? </t>
    </r>
    <r>
      <rPr>
        <sz val="12"/>
        <color theme="1"/>
        <rFont val="Calibri"/>
        <family val="2"/>
        <scheme val="minor"/>
      </rPr>
      <t xml:space="preserve"> </t>
    </r>
    <r>
      <rPr>
        <sz val="12"/>
        <color theme="1"/>
        <rFont val="Calibri (Body)"/>
      </rPr>
      <t xml:space="preserve">If at a lab, where is the lab? </t>
    </r>
  </si>
  <si>
    <t xml:space="preserve">Where are samples collected (in classrooms, entryway or central location like gynasium)? </t>
  </si>
  <si>
    <t xml:space="preserve">Does the vendor offer test pooling? </t>
  </si>
  <si>
    <t xml:space="preserve">Is at-home sample collection an option?  </t>
  </si>
  <si>
    <r>
      <t>What samples are collected (e.g., Saliva, Anterior Nasal Swab (front of nose), Nasopharyngeal (back of nose))?</t>
    </r>
    <r>
      <rPr>
        <sz val="12"/>
        <color rgb="FFFF0000"/>
        <rFont val="Calibri (Body)"/>
      </rPr>
      <t xml:space="preserve"> </t>
    </r>
  </si>
  <si>
    <t>If the vendor offers pooling:</t>
  </si>
  <si>
    <t xml:space="preserve">   - Does vendor offer reflex/deconvolution testing to identify those who are positive within a positive pool?</t>
  </si>
  <si>
    <t xml:space="preserve">   - Is pooling done in the classroom as "pod pooling" or in the lab as "lab pooling"?</t>
  </si>
  <si>
    <t xml:space="preserve">Does the vendor provide test kit storage materials and equipment that is applicable to the given season and local weather conditions? </t>
  </si>
  <si>
    <r>
      <rPr>
        <sz val="12"/>
        <color theme="1"/>
        <rFont val="Calibri"/>
        <family val="2"/>
        <scheme val="minor"/>
      </rPr>
      <t xml:space="preserve">  - </t>
    </r>
    <r>
      <rPr>
        <sz val="12"/>
        <color theme="1"/>
        <rFont val="Calibri (Body)"/>
      </rPr>
      <t xml:space="preserve">Does the vendor work with other schools in your region? </t>
    </r>
  </si>
  <si>
    <r>
      <t xml:space="preserve">  - </t>
    </r>
    <r>
      <rPr>
        <sz val="12"/>
        <color theme="1"/>
        <rFont val="Calibri (Body)"/>
      </rPr>
      <t xml:space="preserve">Are other school clients similar to your school in size, demographics and geography? </t>
    </r>
  </si>
  <si>
    <t xml:space="preserve">Is there a monthly fee? </t>
  </si>
  <si>
    <t xml:space="preserve">Is an integrated technology platform included in these costs? </t>
  </si>
  <si>
    <t>Does the vendor have a process for new or additional students / adults to register and consent after the initial start to the program?</t>
  </si>
  <si>
    <t xml:space="preserve">Does the vendor handle collecting consents and test registration? </t>
  </si>
  <si>
    <t>-Consenting individuals</t>
  </si>
  <si>
    <t>If the vendor offers reflex/deconvolution testing:</t>
  </si>
  <si>
    <r>
      <t xml:space="preserve">  </t>
    </r>
    <r>
      <rPr>
        <sz val="12"/>
        <color theme="1"/>
        <rFont val="Calibri (Body)"/>
      </rPr>
      <t xml:space="preserve">- Does reflex/pooling require an additional sample to be collected? </t>
    </r>
  </si>
  <si>
    <r>
      <t>-</t>
    </r>
    <r>
      <rPr>
        <sz val="12"/>
        <color theme="1"/>
        <rFont val="Calibri (Body)"/>
      </rPr>
      <t xml:space="preserve">Managing roster of consenting individuals </t>
    </r>
  </si>
  <si>
    <t xml:space="preserve">-Other </t>
  </si>
  <si>
    <t>-Scheduling test dates / times for individuals</t>
  </si>
  <si>
    <r>
      <t>-</t>
    </r>
    <r>
      <rPr>
        <sz val="12"/>
        <color theme="1"/>
        <rFont val="Calibri (Body)"/>
      </rPr>
      <t xml:space="preserve">Inventory management and test kit ordering </t>
    </r>
  </si>
  <si>
    <t xml:space="preserve">Does vendor offer individual physican authoritzation for diganostic tests? Is there an option establish a standing physician order? If so, does the vendor provide the standing order or does the school find the physician? </t>
  </si>
  <si>
    <t xml:space="preserve">Will school need a physician order to authorize individual diagnostic tests under school testing protocol? </t>
  </si>
  <si>
    <t>Standing Up a K-12 Testing Capability: Vendor Checklist</t>
  </si>
  <si>
    <r>
      <t>What is the cost per reflex / follow</t>
    </r>
    <r>
      <rPr>
        <sz val="12"/>
        <rFont val="Calibri (Body)"/>
      </rPr>
      <t>-</t>
    </r>
    <r>
      <rPr>
        <sz val="12"/>
        <rFont val="Calibri"/>
        <family val="2"/>
        <scheme val="minor"/>
      </rPr>
      <t xml:space="preserve">up test?  </t>
    </r>
  </si>
  <si>
    <t xml:space="preserve">The information provided is for informational purposes only and is not intended as an endorsement, guidance, recommendation, or advice for any particular product or vendor. The Rockefeller Foundation and Health Catalysts Group expressly disclaim and assume no responsibility for any losses, damages, claims, or other liabilities arising out of or relating to use of this information. It is expressly understood that The Rockefeller Foundation and Health Catalysts Group, by providing this information, have no obligation to update the information or provide additional support or information to the recipient.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</si>
</sst>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_(* #,##0_);_(* \(#,##0\);_(* &quot;-&quot;??_);_(@_)"/>
    <numFmt numFmtId="165" formatCode="&quot;$&quot;#,##0.00"/>
  </numFmts>
  <fonts count="29">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432FF"/>
      <name val="Calibri"/>
      <family val="2"/>
      <scheme val="minor"/>
    </font>
    <font>
      <sz val="12"/>
      <color theme="0"/>
      <name val="Calibri"/>
      <family val="2"/>
      <scheme val="minor"/>
    </font>
    <font>
      <b/>
      <sz val="16"/>
      <color theme="0"/>
      <name val="Calibri"/>
      <family val="2"/>
      <scheme val="minor"/>
    </font>
    <font>
      <b/>
      <sz val="12"/>
      <color theme="0"/>
      <name val="Calibri"/>
      <family val="2"/>
      <scheme val="minor"/>
    </font>
    <font>
      <b/>
      <i/>
      <sz val="12"/>
      <color theme="1"/>
      <name val="Calibri"/>
      <family val="2"/>
      <scheme val="minor"/>
    </font>
    <font>
      <i/>
      <sz val="12"/>
      <color theme="0" tint="-0.499984740745262"/>
      <name val="Calibri"/>
      <family val="2"/>
      <scheme val="minor"/>
    </font>
    <font>
      <u/>
      <sz val="12"/>
      <color theme="10"/>
      <name val="Calibri"/>
      <family val="2"/>
      <scheme val="minor"/>
    </font>
    <font>
      <b/>
      <sz val="12"/>
      <color rgb="FFFF0000"/>
      <name val="Calibri"/>
      <family val="2"/>
      <scheme val="minor"/>
    </font>
    <font>
      <b/>
      <i/>
      <sz val="12"/>
      <color rgb="FFFF0000"/>
      <name val="Calibri"/>
      <family val="2"/>
      <scheme val="minor"/>
    </font>
    <font>
      <b/>
      <sz val="14"/>
      <color theme="0"/>
      <name val="Calibri"/>
      <family val="2"/>
      <scheme val="minor"/>
    </font>
    <font>
      <b/>
      <sz val="13"/>
      <color rgb="FFFFFF00"/>
      <name val="Calibri"/>
      <family val="2"/>
    </font>
    <font>
      <b/>
      <sz val="20"/>
      <color rgb="FFFF0000"/>
      <name val="Calibri"/>
      <family val="2"/>
      <scheme val="minor"/>
    </font>
    <font>
      <u/>
      <sz val="12"/>
      <color theme="0"/>
      <name val="Calibri"/>
      <family val="2"/>
      <scheme val="minor"/>
    </font>
    <font>
      <b/>
      <sz val="22"/>
      <color theme="0"/>
      <name val="Calibri"/>
      <family val="2"/>
      <scheme val="minor"/>
    </font>
    <font>
      <sz val="12"/>
      <color indexed="8"/>
      <name val="Calibri"/>
      <family val="2"/>
    </font>
    <font>
      <b/>
      <i/>
      <sz val="12"/>
      <color indexed="8"/>
      <name val="Calibri"/>
      <family val="2"/>
      <scheme val="minor"/>
    </font>
    <font>
      <b/>
      <sz val="12"/>
      <color indexed="9"/>
      <name val="Calibri"/>
      <family val="2"/>
      <scheme val="minor"/>
    </font>
    <font>
      <b/>
      <i/>
      <sz val="12"/>
      <color indexed="9"/>
      <name val="Calibri"/>
      <family val="2"/>
      <scheme val="minor"/>
    </font>
    <font>
      <b/>
      <sz val="12"/>
      <color indexed="8"/>
      <name val="Calibri"/>
      <family val="2"/>
      <scheme val="minor"/>
    </font>
    <font>
      <sz val="12"/>
      <name val="Calibri"/>
      <family val="2"/>
      <scheme val="minor"/>
    </font>
    <font>
      <sz val="12"/>
      <color indexed="8"/>
      <name val="Calibri"/>
      <family val="2"/>
      <scheme val="minor"/>
    </font>
    <font>
      <b/>
      <sz val="18"/>
      <color indexed="9"/>
      <name val="Calibri"/>
      <family val="2"/>
      <scheme val="minor"/>
    </font>
    <font>
      <sz val="12"/>
      <color rgb="FFFF0000"/>
      <name val="Calibri (Body)"/>
    </font>
    <font>
      <sz val="12"/>
      <color theme="1"/>
      <name val="Calibri (Body)"/>
    </font>
    <font>
      <sz val="12"/>
      <name val="Calibri (Body)"/>
    </font>
  </fonts>
  <fills count="12">
    <fill>
      <patternFill patternType="none"/>
    </fill>
    <fill>
      <patternFill patternType="gray125"/>
    </fill>
    <fill>
      <patternFill patternType="solid">
        <fgColor theme="2" tint="-9.9978637043366805E-2"/>
        <bgColor indexed="64"/>
      </patternFill>
    </fill>
    <fill>
      <patternFill patternType="solid">
        <fgColor rgb="FFFFFFCC"/>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auto="1"/>
      </patternFill>
    </fill>
    <fill>
      <patternFill patternType="solid">
        <fgColor theme="0"/>
        <bgColor indexed="64"/>
      </patternFill>
    </fill>
    <fill>
      <patternFill patternType="solid">
        <fgColor rgb="FF001511"/>
        <bgColor indexed="64"/>
      </patternFill>
    </fill>
    <fill>
      <patternFill patternType="solid">
        <fgColor rgb="FF6AC4B3"/>
        <bgColor indexed="64"/>
      </patternFill>
    </fill>
  </fills>
  <borders count="23">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thin">
        <color indexed="64"/>
      </bottom>
      <diagonal/>
    </border>
    <border>
      <left style="thin">
        <color rgb="FFB2B2B2"/>
      </left>
      <right style="thin">
        <color rgb="FFB2B2B2"/>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rgb="FFB2B2B2"/>
      </top>
      <bottom style="thin">
        <color indexed="64"/>
      </bottom>
      <diagonal/>
    </border>
    <border>
      <left style="thin">
        <color rgb="FFB2B2B2"/>
      </left>
      <right style="thin">
        <color indexed="64"/>
      </right>
      <top style="thin">
        <color rgb="FFB2B2B2"/>
      </top>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right style="thin">
        <color indexed="64"/>
      </right>
      <top style="thin">
        <color indexed="64"/>
      </top>
      <bottom style="thin">
        <color indexed="13"/>
      </bottom>
      <diagonal/>
    </border>
    <border>
      <left/>
      <right style="thin">
        <color rgb="FFB2B2B2"/>
      </right>
      <top style="thin">
        <color rgb="FFB2B2B2"/>
      </top>
      <bottom style="thin">
        <color rgb="FFB2B2B2"/>
      </bottom>
      <diagonal/>
    </border>
    <border>
      <left/>
      <right style="thin">
        <color rgb="FFB2B2B2"/>
      </right>
      <top style="thin">
        <color rgb="FFB2B2B2"/>
      </top>
      <bottom style="thin">
        <color indexed="64"/>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bottom/>
      <diagonal/>
    </border>
    <border>
      <left style="thin">
        <color indexed="64"/>
      </left>
      <right style="thin">
        <color indexed="64"/>
      </right>
      <top style="thin">
        <color rgb="FFB2B2B2"/>
      </top>
      <bottom style="thin">
        <color indexed="64"/>
      </bottom>
      <diagonal/>
    </border>
    <border>
      <left/>
      <right style="thin">
        <color rgb="FFB2B2B2"/>
      </right>
      <top style="thin">
        <color rgb="FFB2B2B2"/>
      </top>
      <bottom/>
      <diagonal/>
    </border>
    <border>
      <left style="thin">
        <color indexed="64"/>
      </left>
      <right style="thin">
        <color indexed="64"/>
      </right>
      <top/>
      <bottom style="thin">
        <color indexed="64"/>
      </bottom>
      <diagonal/>
    </border>
    <border>
      <left style="thin">
        <color indexed="64"/>
      </left>
      <right/>
      <top style="thin">
        <color indexed="64"/>
      </top>
      <bottom style="thin">
        <color rgb="FFB2B2B2"/>
      </bottom>
      <diagonal/>
    </border>
    <border>
      <left/>
      <right/>
      <top style="thin">
        <color indexed="64"/>
      </top>
      <bottom style="thin">
        <color rgb="FFB2B2B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2" applyNumberFormat="0" applyFont="0" applyAlignment="0" applyProtection="0"/>
    <xf numFmtId="0" fontId="10" fillId="0" borderId="0" applyNumberFormat="0" applyFill="0" applyBorder="0" applyAlignment="0" applyProtection="0"/>
    <xf numFmtId="0" fontId="18" fillId="0" borderId="0" applyNumberFormat="0" applyFill="0" applyBorder="0" applyProtection="0"/>
  </cellStyleXfs>
  <cellXfs count="133">
    <xf numFmtId="0" fontId="0" fillId="0" borderId="0" xfId="0"/>
    <xf numFmtId="0" fontId="2" fillId="0" borderId="0" xfId="0" applyFont="1"/>
    <xf numFmtId="6" fontId="0" fillId="0" borderId="0" xfId="0" applyNumberFormat="1"/>
    <xf numFmtId="0" fontId="0" fillId="0" borderId="1" xfId="0" applyBorder="1"/>
    <xf numFmtId="0" fontId="2" fillId="0" borderId="1" xfId="0" applyFont="1" applyBorder="1"/>
    <xf numFmtId="9" fontId="0" fillId="0" borderId="0" xfId="0" applyNumberFormat="1"/>
    <xf numFmtId="0" fontId="0" fillId="0" borderId="0" xfId="0" applyBorder="1"/>
    <xf numFmtId="165" fontId="0" fillId="0" borderId="0" xfId="0" applyNumberFormat="1"/>
    <xf numFmtId="0" fontId="0" fillId="2" borderId="0" xfId="0" applyFill="1"/>
    <xf numFmtId="0" fontId="3" fillId="2" borderId="0" xfId="0" applyFont="1" applyFill="1"/>
    <xf numFmtId="0" fontId="3" fillId="0" borderId="0" xfId="0" applyFont="1"/>
    <xf numFmtId="0" fontId="3" fillId="0" borderId="1" xfId="0" applyFont="1" applyBorder="1"/>
    <xf numFmtId="0" fontId="3" fillId="2" borderId="0" xfId="0" quotePrefix="1" applyFont="1" applyFill="1" applyAlignment="1">
      <alignment wrapText="1"/>
    </xf>
    <xf numFmtId="43" fontId="0" fillId="0" borderId="0" xfId="0" applyNumberFormat="1"/>
    <xf numFmtId="8" fontId="0" fillId="0" borderId="0" xfId="0" applyNumberFormat="1"/>
    <xf numFmtId="0" fontId="0" fillId="0" borderId="0" xfId="0" applyAlignment="1">
      <alignment horizontal="left" indent="1"/>
    </xf>
    <xf numFmtId="0" fontId="5" fillId="4" borderId="0" xfId="0" applyFont="1" applyFill="1"/>
    <xf numFmtId="0" fontId="6" fillId="4" borderId="1" xfId="0" applyFont="1" applyFill="1" applyBorder="1"/>
    <xf numFmtId="0" fontId="5" fillId="4" borderId="1" xfId="0" applyFont="1" applyFill="1" applyBorder="1"/>
    <xf numFmtId="0" fontId="0" fillId="5" borderId="0" xfId="0" applyFill="1"/>
    <xf numFmtId="0" fontId="3" fillId="5" borderId="0" xfId="0" quotePrefix="1" applyFont="1" applyFill="1"/>
    <xf numFmtId="0" fontId="0" fillId="0" borderId="1" xfId="0" applyBorder="1" applyAlignment="1">
      <alignment horizontal="left" indent="1"/>
    </xf>
    <xf numFmtId="0" fontId="4" fillId="3" borderId="3" xfId="3" applyFont="1" applyBorder="1"/>
    <xf numFmtId="0" fontId="4" fillId="3" borderId="4" xfId="3" applyFont="1" applyBorder="1"/>
    <xf numFmtId="0" fontId="0" fillId="0" borderId="5" xfId="0" applyBorder="1" applyAlignment="1">
      <alignment horizontal="left" indent="1"/>
    </xf>
    <xf numFmtId="6" fontId="4" fillId="3" borderId="6" xfId="3" applyNumberFormat="1" applyFont="1" applyBorder="1"/>
    <xf numFmtId="0" fontId="0" fillId="0" borderId="5" xfId="0" applyBorder="1" applyAlignment="1">
      <alignment horizontal="left" wrapText="1" indent="1"/>
    </xf>
    <xf numFmtId="9" fontId="4" fillId="3" borderId="6" xfId="3" applyNumberFormat="1" applyFont="1" applyBorder="1"/>
    <xf numFmtId="0" fontId="4" fillId="3" borderId="6" xfId="3" applyFont="1" applyBorder="1"/>
    <xf numFmtId="165" fontId="4" fillId="3" borderId="3" xfId="3" applyNumberFormat="1" applyFont="1" applyBorder="1"/>
    <xf numFmtId="164" fontId="4" fillId="3" borderId="6" xfId="1" applyNumberFormat="1" applyFont="1" applyFill="1" applyBorder="1"/>
    <xf numFmtId="9" fontId="4" fillId="3" borderId="6" xfId="2" applyFont="1" applyFill="1" applyBorder="1"/>
    <xf numFmtId="8" fontId="4" fillId="3" borderId="6" xfId="3" applyNumberFormat="1" applyFont="1" applyBorder="1"/>
    <xf numFmtId="10" fontId="4" fillId="3" borderId="6" xfId="2" applyNumberFormat="1" applyFont="1" applyFill="1" applyBorder="1"/>
    <xf numFmtId="0" fontId="2" fillId="0" borderId="1" xfId="0" applyFont="1" applyBorder="1" applyAlignment="1">
      <alignment wrapText="1"/>
    </xf>
    <xf numFmtId="0" fontId="0" fillId="0" borderId="0" xfId="0" applyAlignment="1">
      <alignment horizontal="right"/>
    </xf>
    <xf numFmtId="0" fontId="2" fillId="0" borderId="0" xfId="0" applyFont="1" applyBorder="1"/>
    <xf numFmtId="9" fontId="4" fillId="3" borderId="6" xfId="2" applyNumberFormat="1" applyFont="1" applyFill="1" applyBorder="1"/>
    <xf numFmtId="0" fontId="2" fillId="0" borderId="5" xfId="0" applyFont="1" applyBorder="1"/>
    <xf numFmtId="0" fontId="0" fillId="0" borderId="0" xfId="0" applyBorder="1" applyAlignment="1">
      <alignment horizontal="right"/>
    </xf>
    <xf numFmtId="8" fontId="0" fillId="0" borderId="0" xfId="0" applyNumberFormat="1" applyBorder="1"/>
    <xf numFmtId="6" fontId="2" fillId="0" borderId="0" xfId="0" applyNumberFormat="1" applyFont="1" applyBorder="1"/>
    <xf numFmtId="0" fontId="2" fillId="6" borderId="5" xfId="0" applyFont="1" applyFill="1" applyBorder="1"/>
    <xf numFmtId="0" fontId="0" fillId="6" borderId="5" xfId="0" applyFill="1" applyBorder="1" applyAlignment="1">
      <alignment horizontal="right"/>
    </xf>
    <xf numFmtId="0" fontId="3" fillId="6" borderId="5" xfId="0" applyFont="1" applyFill="1" applyBorder="1"/>
    <xf numFmtId="8" fontId="0" fillId="6" borderId="5" xfId="0" applyNumberFormat="1" applyFill="1" applyBorder="1"/>
    <xf numFmtId="0" fontId="0" fillId="6" borderId="5" xfId="0" applyFill="1" applyBorder="1"/>
    <xf numFmtId="6" fontId="2" fillId="6" borderId="5" xfId="0" applyNumberFormat="1" applyFont="1" applyFill="1" applyBorder="1"/>
    <xf numFmtId="0" fontId="8" fillId="0" borderId="0" xfId="0" applyFont="1"/>
    <xf numFmtId="6" fontId="8" fillId="0" borderId="0" xfId="0" applyNumberFormat="1" applyFont="1"/>
    <xf numFmtId="8" fontId="8" fillId="0" borderId="0" xfId="0" applyNumberFormat="1" applyFont="1"/>
    <xf numFmtId="0" fontId="2" fillId="7" borderId="5" xfId="0" applyFont="1" applyFill="1" applyBorder="1"/>
    <xf numFmtId="0" fontId="0" fillId="7" borderId="5" xfId="0" applyFill="1" applyBorder="1" applyAlignment="1">
      <alignment horizontal="right"/>
    </xf>
    <xf numFmtId="0" fontId="3" fillId="7" borderId="5" xfId="0" applyFont="1" applyFill="1" applyBorder="1"/>
    <xf numFmtId="8" fontId="0" fillId="7" borderId="5" xfId="0" applyNumberFormat="1" applyFill="1" applyBorder="1"/>
    <xf numFmtId="0" fontId="0" fillId="7" borderId="5" xfId="0" applyFill="1" applyBorder="1"/>
    <xf numFmtId="6" fontId="2" fillId="7" borderId="5" xfId="0" applyNumberFormat="1" applyFont="1" applyFill="1" applyBorder="1"/>
    <xf numFmtId="0" fontId="3" fillId="5" borderId="0" xfId="0" applyFont="1" applyFill="1"/>
    <xf numFmtId="0" fontId="9" fillId="5" borderId="0" xfId="0" applyFont="1" applyFill="1"/>
    <xf numFmtId="0" fontId="9" fillId="0" borderId="0" xfId="0" applyFont="1"/>
    <xf numFmtId="0" fontId="3" fillId="0" borderId="0" xfId="0" applyFont="1" applyAlignment="1">
      <alignment horizontal="left" indent="1"/>
    </xf>
    <xf numFmtId="0" fontId="3" fillId="6" borderId="5" xfId="0" applyFont="1" applyFill="1" applyBorder="1" applyAlignment="1">
      <alignment horizontal="left" indent="1"/>
    </xf>
    <xf numFmtId="0" fontId="3" fillId="0" borderId="0" xfId="0" applyFont="1" applyBorder="1" applyAlignment="1">
      <alignment horizontal="left" indent="1"/>
    </xf>
    <xf numFmtId="0" fontId="3" fillId="0" borderId="1" xfId="0" applyFont="1" applyBorder="1" applyAlignment="1">
      <alignment horizontal="left" indent="1"/>
    </xf>
    <xf numFmtId="0" fontId="11" fillId="5" borderId="0" xfId="0" applyFont="1" applyFill="1"/>
    <xf numFmtId="0" fontId="12" fillId="0" borderId="0" xfId="0" applyFont="1"/>
    <xf numFmtId="0" fontId="5" fillId="4" borderId="1" xfId="0" applyFont="1" applyFill="1" applyBorder="1" applyAlignment="1">
      <alignment horizontal="center" vertical="center" wrapText="1"/>
    </xf>
    <xf numFmtId="0" fontId="13" fillId="4" borderId="1" xfId="0" applyFont="1" applyFill="1" applyBorder="1"/>
    <xf numFmtId="0" fontId="7" fillId="4" borderId="1" xfId="0" applyFont="1" applyFill="1" applyBorder="1" applyAlignment="1">
      <alignment horizontal="left"/>
    </xf>
    <xf numFmtId="0" fontId="7" fillId="4" borderId="1" xfId="0" applyFont="1" applyFill="1" applyBorder="1" applyAlignment="1">
      <alignment horizontal="left" wrapText="1"/>
    </xf>
    <xf numFmtId="0" fontId="8" fillId="0" borderId="1" xfId="0" applyFont="1" applyBorder="1"/>
    <xf numFmtId="6" fontId="4" fillId="3" borderId="6" xfId="3" applyNumberFormat="1" applyFont="1" applyBorder="1" applyAlignment="1">
      <alignment horizontal="right"/>
    </xf>
    <xf numFmtId="0" fontId="15" fillId="4" borderId="1" xfId="0" applyFont="1" applyFill="1" applyBorder="1" applyAlignment="1">
      <alignment horizontal="right"/>
    </xf>
    <xf numFmtId="0" fontId="16" fillId="4" borderId="1" xfId="4" applyFont="1" applyFill="1" applyBorder="1" applyAlignment="1">
      <alignment horizontal="center" vertical="center" wrapText="1"/>
    </xf>
    <xf numFmtId="0" fontId="17" fillId="4" borderId="1" xfId="0" applyFont="1" applyFill="1" applyBorder="1"/>
    <xf numFmtId="0" fontId="0" fillId="8" borderId="10" xfId="0" applyFont="1" applyFill="1" applyBorder="1" applyAlignment="1">
      <alignment vertical="center"/>
    </xf>
    <xf numFmtId="0" fontId="0" fillId="8" borderId="11" xfId="0" applyFont="1" applyFill="1" applyBorder="1" applyAlignment="1">
      <alignment vertical="center"/>
    </xf>
    <xf numFmtId="0" fontId="0" fillId="8" borderId="11" xfId="0" applyFont="1" applyFill="1" applyBorder="1" applyAlignment="1">
      <alignment vertical="center" wrapText="1"/>
    </xf>
    <xf numFmtId="0" fontId="19" fillId="8" borderId="11" xfId="0" applyFont="1" applyFill="1" applyBorder="1" applyAlignment="1">
      <alignment horizontal="center" vertical="center"/>
    </xf>
    <xf numFmtId="0" fontId="0" fillId="0" borderId="0" xfId="0" applyFont="1"/>
    <xf numFmtId="0" fontId="0" fillId="4" borderId="0" xfId="0" applyFont="1" applyFill="1"/>
    <xf numFmtId="0" fontId="0" fillId="6" borderId="1" xfId="0" applyFont="1" applyFill="1" applyBorder="1" applyAlignment="1">
      <alignment vertical="center"/>
    </xf>
    <xf numFmtId="0" fontId="19" fillId="6" borderId="1" xfId="0" applyFont="1" applyFill="1" applyBorder="1" applyAlignment="1">
      <alignment vertical="center"/>
    </xf>
    <xf numFmtId="0" fontId="0" fillId="6" borderId="1" xfId="0" applyFont="1" applyFill="1" applyBorder="1" applyAlignment="1">
      <alignment vertical="center" wrapText="1"/>
    </xf>
    <xf numFmtId="0" fontId="19" fillId="6" borderId="1" xfId="0" applyFont="1" applyFill="1" applyBorder="1" applyAlignment="1">
      <alignment horizontal="center" vertical="center"/>
    </xf>
    <xf numFmtId="0" fontId="0" fillId="6" borderId="1" xfId="0" applyFont="1" applyFill="1" applyBorder="1"/>
    <xf numFmtId="0" fontId="0" fillId="8" borderId="0" xfId="0" applyFont="1" applyFill="1" applyAlignment="1">
      <alignment vertical="center"/>
    </xf>
    <xf numFmtId="0" fontId="0" fillId="8" borderId="0" xfId="0" applyFont="1" applyFill="1" applyAlignment="1">
      <alignment vertical="center" wrapText="1"/>
    </xf>
    <xf numFmtId="0" fontId="19" fillId="8" borderId="0" xfId="0" applyFont="1" applyFill="1" applyAlignment="1">
      <alignment horizontal="center" vertical="center"/>
    </xf>
    <xf numFmtId="0" fontId="0" fillId="8" borderId="12" xfId="0" applyFont="1" applyFill="1" applyBorder="1" applyAlignment="1">
      <alignment vertical="center"/>
    </xf>
    <xf numFmtId="0" fontId="19" fillId="0" borderId="0" xfId="0" applyFont="1" applyAlignment="1">
      <alignment horizontal="center"/>
    </xf>
    <xf numFmtId="0" fontId="19" fillId="3" borderId="7" xfId="3" applyFont="1" applyBorder="1" applyAlignment="1">
      <alignment horizontal="center" vertical="center"/>
    </xf>
    <xf numFmtId="0" fontId="19" fillId="3" borderId="9" xfId="3" applyFont="1" applyBorder="1" applyAlignment="1">
      <alignment horizontal="center" vertical="center"/>
    </xf>
    <xf numFmtId="49" fontId="23" fillId="3" borderId="14" xfId="3" applyNumberFormat="1" applyFont="1" applyBorder="1" applyAlignment="1">
      <alignment vertical="center" wrapText="1"/>
    </xf>
    <xf numFmtId="0" fontId="22" fillId="3" borderId="16" xfId="3" applyFont="1" applyBorder="1" applyAlignment="1">
      <alignment horizontal="center" vertical="center"/>
    </xf>
    <xf numFmtId="0" fontId="0"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pplyAlignment="1">
      <alignment vertical="center" wrapText="1"/>
    </xf>
    <xf numFmtId="0" fontId="19" fillId="6" borderId="0" xfId="0" applyFont="1" applyFill="1" applyBorder="1" applyAlignment="1">
      <alignment horizontal="center" vertical="center"/>
    </xf>
    <xf numFmtId="0" fontId="0" fillId="6" borderId="0" xfId="0" applyFont="1" applyFill="1" applyBorder="1"/>
    <xf numFmtId="0" fontId="0" fillId="8" borderId="0" xfId="0" applyFont="1" applyFill="1" applyBorder="1" applyAlignment="1">
      <alignment vertical="center"/>
    </xf>
    <xf numFmtId="0" fontId="22" fillId="9" borderId="0" xfId="3" applyFont="1" applyFill="1" applyBorder="1" applyAlignment="1">
      <alignment horizontal="center" vertical="center"/>
    </xf>
    <xf numFmtId="49" fontId="23" fillId="9" borderId="0" xfId="3" applyNumberFormat="1" applyFont="1" applyFill="1" applyBorder="1" applyAlignment="1">
      <alignment vertical="center" wrapText="1"/>
    </xf>
    <xf numFmtId="0" fontId="19" fillId="9" borderId="0" xfId="3" applyFont="1" applyFill="1" applyBorder="1" applyAlignment="1">
      <alignment horizontal="center" vertical="center"/>
    </xf>
    <xf numFmtId="49" fontId="20" fillId="10" borderId="0" xfId="0" applyNumberFormat="1" applyFont="1" applyFill="1" applyAlignment="1">
      <alignment horizontal="left" vertical="center"/>
    </xf>
    <xf numFmtId="49" fontId="25" fillId="10" borderId="0" xfId="0" applyNumberFormat="1" applyFont="1" applyFill="1" applyAlignment="1">
      <alignment horizontal="left" vertical="center"/>
    </xf>
    <xf numFmtId="0" fontId="0" fillId="10" borderId="0" xfId="0" applyFont="1" applyFill="1" applyAlignment="1">
      <alignment vertical="center" wrapText="1"/>
    </xf>
    <xf numFmtId="0" fontId="21" fillId="10" borderId="0" xfId="0" applyFont="1" applyFill="1" applyAlignment="1">
      <alignment horizontal="center" vertical="center"/>
    </xf>
    <xf numFmtId="0" fontId="0" fillId="10" borderId="0" xfId="0" applyFont="1" applyFill="1"/>
    <xf numFmtId="49" fontId="19" fillId="11" borderId="13" xfId="0" applyNumberFormat="1" applyFont="1" applyFill="1" applyBorder="1" applyAlignment="1">
      <alignment horizontal="center" vertical="center"/>
    </xf>
    <xf numFmtId="0" fontId="0" fillId="0" borderId="0" xfId="0" applyFont="1" applyAlignment="1">
      <alignment wrapText="1"/>
    </xf>
    <xf numFmtId="0" fontId="22" fillId="6" borderId="16" xfId="3" applyFont="1" applyFill="1" applyBorder="1" applyAlignment="1">
      <alignment horizontal="center" vertical="center"/>
    </xf>
    <xf numFmtId="49" fontId="23" fillId="6" borderId="14" xfId="3" applyNumberFormat="1" applyFont="1" applyFill="1" applyBorder="1" applyAlignment="1">
      <alignment vertical="center" wrapText="1"/>
    </xf>
    <xf numFmtId="0" fontId="19" fillId="6" borderId="7" xfId="3" applyFont="1" applyFill="1" applyBorder="1" applyAlignment="1">
      <alignment horizontal="center" vertical="center"/>
    </xf>
    <xf numFmtId="49" fontId="26" fillId="6" borderId="14" xfId="3" applyNumberFormat="1" applyFont="1" applyFill="1" applyBorder="1" applyAlignment="1">
      <alignment vertical="center" wrapText="1"/>
    </xf>
    <xf numFmtId="0" fontId="22" fillId="6" borderId="18" xfId="3" applyFont="1" applyFill="1" applyBorder="1" applyAlignment="1">
      <alignment horizontal="center" vertical="center"/>
    </xf>
    <xf numFmtId="49" fontId="23" fillId="6" borderId="15" xfId="3" applyNumberFormat="1" applyFont="1" applyFill="1" applyBorder="1" applyAlignment="1">
      <alignment vertical="center" wrapText="1"/>
    </xf>
    <xf numFmtId="0" fontId="19" fillId="6" borderId="8" xfId="3" applyFont="1" applyFill="1" applyBorder="1" applyAlignment="1">
      <alignment horizontal="center" vertical="center"/>
    </xf>
    <xf numFmtId="49" fontId="24" fillId="6" borderId="14" xfId="3" applyNumberFormat="1" applyFont="1" applyFill="1" applyBorder="1" applyAlignment="1">
      <alignment vertical="center" wrapText="1"/>
    </xf>
    <xf numFmtId="49" fontId="0" fillId="6" borderId="14" xfId="3" applyNumberFormat="1" applyFont="1" applyFill="1" applyBorder="1" applyAlignment="1">
      <alignment vertical="center" wrapText="1"/>
    </xf>
    <xf numFmtId="49" fontId="0" fillId="6" borderId="15" xfId="3" applyNumberFormat="1" applyFont="1" applyFill="1" applyBorder="1" applyAlignment="1">
      <alignment vertical="center" wrapText="1"/>
    </xf>
    <xf numFmtId="0" fontId="22" fillId="6" borderId="17" xfId="3" applyFont="1" applyFill="1" applyBorder="1" applyAlignment="1">
      <alignment horizontal="center" vertical="center"/>
    </xf>
    <xf numFmtId="49" fontId="24" fillId="6" borderId="14" xfId="3" quotePrefix="1" applyNumberFormat="1" applyFont="1" applyFill="1" applyBorder="1" applyAlignment="1">
      <alignment horizontal="left" vertical="center" wrapText="1" indent="1"/>
    </xf>
    <xf numFmtId="0" fontId="22" fillId="6" borderId="20" xfId="3" applyFont="1" applyFill="1" applyBorder="1" applyAlignment="1">
      <alignment horizontal="center" vertical="center"/>
    </xf>
    <xf numFmtId="49" fontId="23" fillId="6" borderId="14" xfId="3" quotePrefix="1" applyNumberFormat="1" applyFont="1" applyFill="1" applyBorder="1" applyAlignment="1">
      <alignment horizontal="left" vertical="center" wrapText="1" indent="1"/>
    </xf>
    <xf numFmtId="0" fontId="19" fillId="6" borderId="7" xfId="3" applyFont="1" applyFill="1" applyBorder="1" applyAlignment="1">
      <alignment horizontal="left" vertical="center"/>
    </xf>
    <xf numFmtId="49" fontId="23" fillId="6" borderId="19" xfId="3" applyNumberFormat="1" applyFont="1" applyFill="1" applyBorder="1" applyAlignment="1">
      <alignment vertical="center" wrapText="1"/>
    </xf>
    <xf numFmtId="0" fontId="19" fillId="6" borderId="9" xfId="3" applyFont="1" applyFill="1" applyBorder="1" applyAlignment="1">
      <alignment horizontal="center" vertical="center"/>
    </xf>
    <xf numFmtId="49" fontId="0" fillId="6" borderId="14" xfId="3" quotePrefix="1" applyNumberFormat="1" applyFont="1" applyFill="1" applyBorder="1" applyAlignment="1">
      <alignment horizontal="left" vertical="center" wrapText="1" indent="1"/>
    </xf>
    <xf numFmtId="49" fontId="1" fillId="6" borderId="14" xfId="3" quotePrefix="1" applyNumberFormat="1" applyFont="1" applyFill="1" applyBorder="1" applyAlignment="1">
      <alignment horizontal="left" vertical="center" wrapText="1" indent="1"/>
    </xf>
    <xf numFmtId="49" fontId="1" fillId="6" borderId="14" xfId="3" applyNumberFormat="1" applyFont="1" applyFill="1" applyBorder="1" applyAlignment="1">
      <alignment vertical="center" wrapText="1"/>
    </xf>
    <xf numFmtId="49" fontId="22" fillId="11" borderId="21" xfId="0" applyNumberFormat="1" applyFont="1" applyFill="1" applyBorder="1" applyAlignment="1">
      <alignment horizontal="left" vertical="center"/>
    </xf>
    <xf numFmtId="49" fontId="22" fillId="11" borderId="22" xfId="0" applyNumberFormat="1" applyFont="1" applyFill="1" applyBorder="1" applyAlignment="1">
      <alignment horizontal="left" vertical="center"/>
    </xf>
  </cellXfs>
  <cellStyles count="6">
    <cellStyle name="Comma" xfId="1" builtinId="3"/>
    <cellStyle name="Hyperlink" xfId="4" builtinId="8"/>
    <cellStyle name="Normal" xfId="0" builtinId="0"/>
    <cellStyle name="Normal 2" xfId="5" xr:uid="{AE3EB914-4BD5-441B-BE9B-42E775FC6BC6}"/>
    <cellStyle name="Note" xfId="3" builtinId="10"/>
    <cellStyle name="Percent" xfId="2" builtinId="5"/>
  </cellStyles>
  <dxfs count="0"/>
  <tableStyles count="0" defaultTableStyle="TableStyleMedium2" defaultPivotStyle="PivotStyleLight16"/>
  <colors>
    <mruColors>
      <color rgb="FF6AC4B3"/>
      <color rgb="FF007E76"/>
      <color rgb="FF001511"/>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54257</xdr:colOff>
      <xdr:row>146</xdr:row>
      <xdr:rowOff>162762</xdr:rowOff>
    </xdr:from>
    <xdr:to>
      <xdr:col>2</xdr:col>
      <xdr:colOff>1034731</xdr:colOff>
      <xdr:row>148</xdr:row>
      <xdr:rowOff>23884</xdr:rowOff>
    </xdr:to>
    <xdr:pic>
      <xdr:nvPicPr>
        <xdr:cNvPr id="2" name="Picture 1" descr="A picture containing text&#10;&#10;Description automatically generated">
          <a:extLst>
            <a:ext uri="{FF2B5EF4-FFF2-40B4-BE49-F238E27FC236}">
              <a16:creationId xmlns:a16="http://schemas.microsoft.com/office/drawing/2014/main" id="{9833D4CE-4851-4FAD-99F8-4CB5563082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874" y="29400895"/>
          <a:ext cx="980474" cy="259002"/>
        </a:xfrm>
        <a:prstGeom prst="rect">
          <a:avLst/>
        </a:prstGeom>
      </xdr:spPr>
    </xdr:pic>
    <xdr:clientData/>
  </xdr:twoCellAnchor>
  <xdr:twoCellAnchor editAs="oneCell">
    <xdr:from>
      <xdr:col>2</xdr:col>
      <xdr:colOff>1163498</xdr:colOff>
      <xdr:row>145</xdr:row>
      <xdr:rowOff>192904</xdr:rowOff>
    </xdr:from>
    <xdr:to>
      <xdr:col>2</xdr:col>
      <xdr:colOff>1977343</xdr:colOff>
      <xdr:row>148</xdr:row>
      <xdr:rowOff>129260</xdr:rowOff>
    </xdr:to>
    <xdr:pic>
      <xdr:nvPicPr>
        <xdr:cNvPr id="3" name="Picture 2">
          <a:extLst>
            <a:ext uri="{FF2B5EF4-FFF2-40B4-BE49-F238E27FC236}">
              <a16:creationId xmlns:a16="http://schemas.microsoft.com/office/drawing/2014/main" id="{86B6CF8B-ED9B-402C-A007-9354252F40C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a:ext>
          </a:extLst>
        </a:blip>
        <a:srcRect r="4600"/>
        <a:stretch/>
      </xdr:blipFill>
      <xdr:spPr>
        <a:xfrm>
          <a:off x="1929115" y="29232097"/>
          <a:ext cx="813845" cy="533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237333</xdr:colOff>
      <xdr:row>1</xdr:row>
      <xdr:rowOff>184983</xdr:rowOff>
    </xdr:from>
    <xdr:to>
      <xdr:col>4</xdr:col>
      <xdr:colOff>2355347</xdr:colOff>
      <xdr:row>12</xdr:row>
      <xdr:rowOff>166797</xdr:rowOff>
    </xdr:to>
    <xdr:sp macro="" textlink="">
      <xdr:nvSpPr>
        <xdr:cNvPr id="2" name="TextBox 1">
          <a:extLst>
            <a:ext uri="{FF2B5EF4-FFF2-40B4-BE49-F238E27FC236}">
              <a16:creationId xmlns:a16="http://schemas.microsoft.com/office/drawing/2014/main" id="{ADCCFABE-520B-4985-9B19-DF1AB5EED5AB}"/>
            </a:ext>
          </a:extLst>
        </xdr:cNvPr>
        <xdr:cNvSpPr txBox="1"/>
      </xdr:nvSpPr>
      <xdr:spPr>
        <a:xfrm>
          <a:off x="237333" y="563935"/>
          <a:ext cx="11315272" cy="2235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Overview: </a:t>
          </a:r>
          <a:r>
            <a:rPr lang="en-US" sz="1200" b="0"/>
            <a:t>This checklist</a:t>
          </a:r>
          <a:r>
            <a:rPr lang="en-US" sz="1200" b="0" baseline="0"/>
            <a:t> was created to assist in high-level cost estimations for an intended single or multi-site testing program based on the size of the given school populations, testing sites, incremental labor and supplies required, communications and program management, raw materials, and follow-ups. </a:t>
          </a:r>
        </a:p>
        <a:p>
          <a:endParaRPr lang="en-US" sz="1200" b="1" baseline="0"/>
        </a:p>
        <a:p>
          <a:r>
            <a:rPr lang="en-US" sz="1200" b="1" baseline="0"/>
            <a:t>Instructions:</a:t>
          </a:r>
        </a:p>
        <a:p>
          <a:r>
            <a:rPr lang="en-US" sz="1200" b="0" baseline="0"/>
            <a:t>1) Complete the checklist below only editing the yellow input cells</a:t>
          </a:r>
        </a:p>
        <a:p>
          <a:r>
            <a:rPr lang="en-US" sz="1200" b="0" baseline="0"/>
            <a:t>2) Reference comments in cells for more details about each line-item</a:t>
          </a:r>
        </a:p>
        <a:p>
          <a:r>
            <a:rPr lang="en-US" sz="1200" b="0" baseline="0"/>
            <a:t>3) Note that checklist comes pre-populated with directionally accurate sample values (e.g., shipping, hourly swab rates) that can be tweaked based on the user's understanding</a:t>
          </a:r>
        </a:p>
        <a:p>
          <a:r>
            <a:rPr lang="en-US" sz="1200" b="0" baseline="0"/>
            <a:t>4) Check results below checklist for total cost, monthly cost, and per-unit cost estimates</a:t>
          </a:r>
        </a:p>
        <a:p>
          <a:endParaRPr lang="en-US" sz="1200" b="0" baseline="0"/>
        </a:p>
        <a:p>
          <a:r>
            <a:rPr lang="en-US" sz="1200" b="1" baseline="0"/>
            <a:t>Questions? Reach </a:t>
          </a:r>
          <a:r>
            <a:rPr lang="en-US" sz="1200" b="1" baseline="0">
              <a:solidFill>
                <a:schemeClr val="dk1"/>
              </a:solidFill>
              <a:latin typeface="+mn-lt"/>
              <a:ea typeface="+mn-ea"/>
              <a:cs typeface="+mn-cs"/>
            </a:rPr>
            <a:t>out to Joe Benoit (jobenoit@deloitte.com)</a:t>
          </a:r>
        </a:p>
      </xdr:txBody>
    </xdr:sp>
    <xdr:clientData/>
  </xdr:twoCellAnchor>
</xdr:wsDr>
</file>

<file path=xl/theme/theme1.xml><?xml version="1.0" encoding="utf-8"?>
<a:theme xmlns:a="http://schemas.openxmlformats.org/drawingml/2006/main" name="Office Theme">
  <a:themeElements>
    <a:clrScheme name="Deloitte US Color1">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26916-1F1E-4B35-A43E-85BAF5F9475B}">
  <sheetPr>
    <tabColor theme="1"/>
  </sheetPr>
  <dimension ref="A1:F167"/>
  <sheetViews>
    <sheetView showGridLines="0" tabSelected="1" zoomScale="158" zoomScaleNormal="85" workbookViewId="0">
      <selection activeCell="C150" sqref="C150"/>
    </sheetView>
  </sheetViews>
  <sheetFormatPr defaultColWidth="0" defaultRowHeight="15.95" customHeight="1" zeroHeight="1"/>
  <cols>
    <col min="1" max="1" width="4.875" style="79" customWidth="1"/>
    <col min="2" max="2" width="5.125" style="79" customWidth="1"/>
    <col min="3" max="3" width="113.875" style="79" customWidth="1"/>
    <col min="4" max="4" width="17.625" style="90" customWidth="1"/>
    <col min="5" max="6" width="5.125" style="79" customWidth="1"/>
    <col min="7" max="16384" width="10.875" style="79" hidden="1"/>
  </cols>
  <sheetData>
    <row r="1" spans="1:6" ht="7.5" customHeight="1">
      <c r="A1" s="75"/>
      <c r="B1" s="76"/>
      <c r="C1" s="77"/>
      <c r="D1" s="78"/>
    </row>
    <row r="2" spans="1:6" s="80" customFormat="1" ht="27" customHeight="1">
      <c r="A2" s="104"/>
      <c r="B2" s="105" t="s">
        <v>267</v>
      </c>
      <c r="C2" s="106"/>
      <c r="D2" s="107"/>
      <c r="E2" s="108"/>
      <c r="F2" s="108"/>
    </row>
    <row r="3" spans="1:6" s="85" customFormat="1" ht="17.25" customHeight="1">
      <c r="A3" s="81"/>
      <c r="B3" s="82" t="s">
        <v>153</v>
      </c>
      <c r="C3" s="83"/>
      <c r="D3" s="84"/>
    </row>
    <row r="4" spans="1:6" s="99" customFormat="1" ht="17.25" customHeight="1">
      <c r="A4" s="95"/>
      <c r="B4" s="96" t="s">
        <v>215</v>
      </c>
      <c r="C4" s="97"/>
      <c r="D4" s="98"/>
    </row>
    <row r="5" spans="1:6" s="99" customFormat="1" ht="17.25" customHeight="1">
      <c r="A5" s="95"/>
      <c r="B5" s="96" t="s">
        <v>213</v>
      </c>
      <c r="C5" s="97"/>
      <c r="D5" s="98"/>
    </row>
    <row r="6" spans="1:6" s="99" customFormat="1" ht="17.25" customHeight="1">
      <c r="A6" s="95"/>
      <c r="B6" s="96" t="s">
        <v>214</v>
      </c>
      <c r="C6" s="97"/>
      <c r="D6" s="98"/>
    </row>
    <row r="7" spans="1:6" ht="17.100000000000001" customHeight="1">
      <c r="A7" s="86"/>
      <c r="B7" s="86"/>
      <c r="C7" s="87"/>
      <c r="D7" s="88"/>
    </row>
    <row r="8" spans="1:6" ht="17.100000000000001" customHeight="1">
      <c r="A8" s="89"/>
      <c r="B8" s="131" t="s">
        <v>199</v>
      </c>
      <c r="C8" s="132"/>
      <c r="D8" s="109" t="s">
        <v>154</v>
      </c>
    </row>
    <row r="9" spans="1:6" ht="17.100000000000001" customHeight="1">
      <c r="A9" s="89"/>
      <c r="B9" s="111">
        <v>1</v>
      </c>
      <c r="C9" s="112" t="s">
        <v>240</v>
      </c>
      <c r="D9" s="113"/>
    </row>
    <row r="10" spans="1:6" ht="17.100000000000001" customHeight="1">
      <c r="A10" s="89"/>
      <c r="B10" s="111">
        <f>B9+1</f>
        <v>2</v>
      </c>
      <c r="C10" s="112" t="s">
        <v>245</v>
      </c>
      <c r="D10" s="113"/>
    </row>
    <row r="11" spans="1:6" ht="17.100000000000001" customHeight="1">
      <c r="A11" s="89"/>
      <c r="B11" s="111">
        <f t="shared" ref="B11:B23" si="0">B10+1</f>
        <v>3</v>
      </c>
      <c r="C11" s="112" t="s">
        <v>248</v>
      </c>
      <c r="D11" s="113"/>
    </row>
    <row r="12" spans="1:6" ht="17.100000000000001" customHeight="1">
      <c r="A12" s="89"/>
      <c r="B12" s="111"/>
      <c r="C12" s="112" t="s">
        <v>250</v>
      </c>
      <c r="D12" s="113"/>
    </row>
    <row r="13" spans="1:6" ht="17.100000000000001" customHeight="1">
      <c r="A13" s="89"/>
      <c r="B13" s="111"/>
      <c r="C13" s="112" t="s">
        <v>249</v>
      </c>
      <c r="D13" s="113"/>
    </row>
    <row r="14" spans="1:6" ht="15.75">
      <c r="A14" s="89"/>
      <c r="B14" s="111">
        <f>B11+1</f>
        <v>4</v>
      </c>
      <c r="C14" s="112" t="s">
        <v>259</v>
      </c>
      <c r="D14" s="113"/>
    </row>
    <row r="15" spans="1:6" ht="15.75">
      <c r="A15" s="89"/>
      <c r="B15" s="111" t="s">
        <v>181</v>
      </c>
      <c r="C15" s="114" t="s">
        <v>260</v>
      </c>
      <c r="D15" s="113"/>
    </row>
    <row r="16" spans="1:6" ht="15.75">
      <c r="A16" s="89"/>
      <c r="B16" s="111"/>
      <c r="C16" s="112" t="s">
        <v>216</v>
      </c>
      <c r="D16" s="113"/>
    </row>
    <row r="17" spans="1:4" ht="15.75">
      <c r="A17" s="89"/>
      <c r="B17" s="111"/>
      <c r="C17" s="112" t="s">
        <v>219</v>
      </c>
      <c r="D17" s="113"/>
    </row>
    <row r="18" spans="1:4" ht="17.100000000000001" customHeight="1">
      <c r="A18" s="89"/>
      <c r="B18" s="111">
        <f>B14+1</f>
        <v>5</v>
      </c>
      <c r="C18" s="112" t="s">
        <v>247</v>
      </c>
      <c r="D18" s="113"/>
    </row>
    <row r="19" spans="1:4" ht="17.100000000000001" customHeight="1">
      <c r="A19" s="89"/>
      <c r="B19" s="111">
        <v>6</v>
      </c>
      <c r="C19" s="112" t="s">
        <v>246</v>
      </c>
      <c r="D19" s="113"/>
    </row>
    <row r="20" spans="1:4" ht="17.100000000000001" customHeight="1">
      <c r="A20" s="89"/>
      <c r="B20" s="111">
        <v>7</v>
      </c>
      <c r="C20" s="112" t="s">
        <v>229</v>
      </c>
      <c r="D20" s="113"/>
    </row>
    <row r="21" spans="1:4" ht="17.100000000000001" customHeight="1">
      <c r="A21" s="89"/>
      <c r="B21" s="115">
        <f t="shared" si="0"/>
        <v>8</v>
      </c>
      <c r="C21" s="116" t="s">
        <v>242</v>
      </c>
      <c r="D21" s="117"/>
    </row>
    <row r="22" spans="1:4" ht="17.100000000000001" customHeight="1">
      <c r="A22" s="100"/>
      <c r="B22" s="111">
        <f t="shared" si="0"/>
        <v>9</v>
      </c>
      <c r="C22" s="112" t="s">
        <v>232</v>
      </c>
      <c r="D22" s="113"/>
    </row>
    <row r="23" spans="1:4" ht="17.100000000000001" customHeight="1">
      <c r="A23" s="100"/>
      <c r="B23" s="115">
        <f t="shared" si="0"/>
        <v>10</v>
      </c>
      <c r="C23" s="116" t="s">
        <v>159</v>
      </c>
      <c r="D23" s="117"/>
    </row>
    <row r="24" spans="1:4" ht="17.100000000000001" customHeight="1"/>
    <row r="25" spans="1:4" ht="17.100000000000001" customHeight="1">
      <c r="A25" s="89"/>
      <c r="B25" s="131" t="s">
        <v>220</v>
      </c>
      <c r="C25" s="132"/>
      <c r="D25" s="109" t="s">
        <v>154</v>
      </c>
    </row>
    <row r="26" spans="1:4" ht="17.100000000000001" customHeight="1">
      <c r="A26" s="89"/>
      <c r="B26" s="111">
        <v>11</v>
      </c>
      <c r="C26" s="118" t="s">
        <v>244</v>
      </c>
      <c r="D26" s="113"/>
    </row>
    <row r="27" spans="1:4" ht="17.100000000000001" customHeight="1">
      <c r="A27" s="89"/>
      <c r="B27" s="111">
        <v>12</v>
      </c>
      <c r="C27" s="118" t="s">
        <v>230</v>
      </c>
      <c r="D27" s="113"/>
    </row>
    <row r="28" spans="1:4" ht="17.100000000000001" customHeight="1">
      <c r="A28" s="89"/>
      <c r="B28" s="111">
        <v>12</v>
      </c>
      <c r="C28" s="118" t="s">
        <v>231</v>
      </c>
      <c r="D28" s="113"/>
    </row>
    <row r="29" spans="1:4" ht="18.95" customHeight="1">
      <c r="A29" s="89"/>
      <c r="B29" s="111">
        <v>13</v>
      </c>
      <c r="C29" s="118" t="s">
        <v>243</v>
      </c>
      <c r="D29" s="113"/>
    </row>
    <row r="30" spans="1:4" ht="17.100000000000001" customHeight="1">
      <c r="A30" s="89"/>
      <c r="B30" s="111">
        <v>14</v>
      </c>
      <c r="C30" s="112" t="s">
        <v>197</v>
      </c>
      <c r="D30" s="113"/>
    </row>
    <row r="31" spans="1:4" ht="17.100000000000001" customHeight="1">
      <c r="A31" s="89"/>
      <c r="B31" s="111">
        <v>15</v>
      </c>
      <c r="C31" s="112" t="s">
        <v>155</v>
      </c>
      <c r="D31" s="113"/>
    </row>
    <row r="32" spans="1:4" ht="17.100000000000001" customHeight="1">
      <c r="A32" s="89"/>
      <c r="B32" s="111">
        <v>16</v>
      </c>
      <c r="C32" s="112" t="s">
        <v>217</v>
      </c>
      <c r="D32" s="113"/>
    </row>
    <row r="33" spans="1:4" ht="17.100000000000001" customHeight="1">
      <c r="A33" s="89"/>
      <c r="B33" s="111">
        <v>17</v>
      </c>
      <c r="C33" s="112" t="s">
        <v>221</v>
      </c>
      <c r="D33" s="113"/>
    </row>
    <row r="34" spans="1:4" ht="17.100000000000001" customHeight="1">
      <c r="A34" s="89"/>
      <c r="B34" s="111">
        <f>B41+1</f>
        <v>25</v>
      </c>
      <c r="C34" s="118" t="s">
        <v>251</v>
      </c>
      <c r="D34" s="113"/>
    </row>
    <row r="35" spans="1:4" ht="17.100000000000001" customHeight="1">
      <c r="A35" s="89"/>
      <c r="B35" s="111">
        <v>18</v>
      </c>
      <c r="C35" s="112" t="s">
        <v>160</v>
      </c>
      <c r="D35" s="113"/>
    </row>
    <row r="36" spans="1:4" ht="17.100000000000001" customHeight="1">
      <c r="A36" s="89"/>
      <c r="B36" s="111">
        <f t="shared" ref="B36:B41" si="1">B35+1</f>
        <v>19</v>
      </c>
      <c r="C36" s="112" t="s">
        <v>146</v>
      </c>
      <c r="D36" s="113"/>
    </row>
    <row r="37" spans="1:4" ht="17.100000000000001" customHeight="1">
      <c r="A37" s="89"/>
      <c r="B37" s="111">
        <f t="shared" si="1"/>
        <v>20</v>
      </c>
      <c r="C37" s="112" t="s">
        <v>198</v>
      </c>
      <c r="D37" s="113"/>
    </row>
    <row r="38" spans="1:4" ht="17.100000000000001" customHeight="1">
      <c r="A38" s="89"/>
      <c r="B38" s="111">
        <f t="shared" si="1"/>
        <v>21</v>
      </c>
      <c r="C38" s="112" t="s">
        <v>156</v>
      </c>
      <c r="D38" s="113"/>
    </row>
    <row r="39" spans="1:4" ht="17.100000000000001" customHeight="1">
      <c r="A39" s="89"/>
      <c r="B39" s="111">
        <f t="shared" si="1"/>
        <v>22</v>
      </c>
      <c r="C39" s="112" t="s">
        <v>157</v>
      </c>
      <c r="D39" s="113"/>
    </row>
    <row r="40" spans="1:4" ht="17.100000000000001" customHeight="1">
      <c r="A40" s="89"/>
      <c r="B40" s="111">
        <f t="shared" si="1"/>
        <v>23</v>
      </c>
      <c r="C40" s="112" t="s">
        <v>151</v>
      </c>
      <c r="D40" s="113"/>
    </row>
    <row r="41" spans="1:4" ht="17.100000000000001" customHeight="1">
      <c r="A41" s="89"/>
      <c r="B41" s="111">
        <f t="shared" si="1"/>
        <v>24</v>
      </c>
      <c r="C41" s="119" t="s">
        <v>152</v>
      </c>
      <c r="D41" s="113"/>
    </row>
    <row r="42" spans="1:4" ht="17.100000000000001" customHeight="1">
      <c r="A42" s="89"/>
      <c r="B42" s="115">
        <v>26</v>
      </c>
      <c r="C42" s="120" t="s">
        <v>148</v>
      </c>
      <c r="D42" s="117"/>
    </row>
    <row r="43" spans="1:4" ht="17.100000000000001" customHeight="1">
      <c r="A43" s="89"/>
      <c r="B43" s="111">
        <v>27</v>
      </c>
      <c r="C43" s="118" t="s">
        <v>158</v>
      </c>
      <c r="D43" s="113"/>
    </row>
    <row r="44" spans="1:4" ht="17.100000000000001" customHeight="1">
      <c r="A44" s="89"/>
      <c r="B44" s="121">
        <v>28</v>
      </c>
      <c r="C44" s="118" t="s">
        <v>174</v>
      </c>
      <c r="D44" s="113"/>
    </row>
    <row r="45" spans="1:4" ht="17.100000000000001" customHeight="1">
      <c r="A45" s="89"/>
      <c r="B45" s="121" t="s">
        <v>181</v>
      </c>
      <c r="C45" s="122" t="s">
        <v>175</v>
      </c>
      <c r="D45" s="113"/>
    </row>
    <row r="46" spans="1:4" ht="17.100000000000001" customHeight="1">
      <c r="A46" s="89"/>
      <c r="B46" s="121"/>
      <c r="C46" s="122" t="s">
        <v>182</v>
      </c>
      <c r="D46" s="113"/>
    </row>
    <row r="47" spans="1:4" ht="17.100000000000001" customHeight="1">
      <c r="A47" s="89"/>
      <c r="B47" s="121" t="s">
        <v>181</v>
      </c>
      <c r="C47" s="122" t="s">
        <v>172</v>
      </c>
      <c r="D47" s="113"/>
    </row>
    <row r="48" spans="1:4" ht="17.100000000000001" customHeight="1">
      <c r="A48" s="89"/>
      <c r="B48" s="121" t="s">
        <v>181</v>
      </c>
      <c r="C48" s="122" t="s">
        <v>173</v>
      </c>
      <c r="D48" s="113"/>
    </row>
    <row r="49" spans="1:4" ht="17.100000000000001" customHeight="1">
      <c r="A49" s="89"/>
      <c r="B49" s="121" t="s">
        <v>181</v>
      </c>
      <c r="C49" s="122" t="s">
        <v>170</v>
      </c>
      <c r="D49" s="113"/>
    </row>
    <row r="50" spans="1:4" ht="17.100000000000001" customHeight="1">
      <c r="A50" s="89"/>
      <c r="B50" s="123" t="s">
        <v>181</v>
      </c>
      <c r="C50" s="122" t="s">
        <v>171</v>
      </c>
      <c r="D50" s="113"/>
    </row>
    <row r="51" spans="1:4" ht="17.100000000000001" customHeight="1">
      <c r="A51" s="89"/>
      <c r="B51" s="86"/>
      <c r="C51" s="87"/>
      <c r="D51" s="88"/>
    </row>
    <row r="52" spans="1:4" ht="15.75">
      <c r="A52" s="89"/>
      <c r="B52" s="131" t="s">
        <v>200</v>
      </c>
      <c r="C52" s="132"/>
      <c r="D52" s="109" t="s">
        <v>154</v>
      </c>
    </row>
    <row r="53" spans="1:4" ht="15.75">
      <c r="A53" s="89"/>
      <c r="B53" s="111">
        <v>29</v>
      </c>
      <c r="C53" s="112" t="s">
        <v>149</v>
      </c>
      <c r="D53" s="113"/>
    </row>
    <row r="54" spans="1:4" ht="31.5">
      <c r="A54" s="89"/>
      <c r="B54" s="111">
        <v>30</v>
      </c>
      <c r="C54" s="112" t="s">
        <v>169</v>
      </c>
      <c r="D54" s="113"/>
    </row>
    <row r="55" spans="1:4" ht="15.75">
      <c r="A55" s="89"/>
      <c r="B55" s="111">
        <f t="shared" ref="B55:B56" si="2">B54+1</f>
        <v>31</v>
      </c>
      <c r="C55" s="112" t="s">
        <v>183</v>
      </c>
      <c r="D55" s="113"/>
    </row>
    <row r="56" spans="1:4" ht="15.75">
      <c r="A56" s="89"/>
      <c r="B56" s="121">
        <f t="shared" si="2"/>
        <v>32</v>
      </c>
      <c r="C56" s="112" t="s">
        <v>204</v>
      </c>
      <c r="D56" s="113"/>
    </row>
    <row r="57" spans="1:4" ht="15.75">
      <c r="A57" s="89"/>
      <c r="B57" s="121" t="s">
        <v>181</v>
      </c>
      <c r="C57" s="124" t="s">
        <v>176</v>
      </c>
      <c r="D57" s="113"/>
    </row>
    <row r="58" spans="1:4" ht="15.75">
      <c r="A58" s="89"/>
      <c r="B58" s="121" t="s">
        <v>181</v>
      </c>
      <c r="C58" s="124" t="s">
        <v>177</v>
      </c>
      <c r="D58" s="113"/>
    </row>
    <row r="59" spans="1:4" ht="15.75">
      <c r="A59" s="89"/>
      <c r="B59" s="121" t="s">
        <v>181</v>
      </c>
      <c r="C59" s="124" t="s">
        <v>178</v>
      </c>
      <c r="D59" s="113"/>
    </row>
    <row r="60" spans="1:4" ht="15.75">
      <c r="A60" s="89"/>
      <c r="B60" s="121" t="s">
        <v>181</v>
      </c>
      <c r="C60" s="124" t="s">
        <v>179</v>
      </c>
      <c r="D60" s="113"/>
    </row>
    <row r="61" spans="1:4" ht="15.75">
      <c r="A61" s="89"/>
      <c r="B61" s="121" t="s">
        <v>181</v>
      </c>
      <c r="C61" s="124" t="s">
        <v>180</v>
      </c>
      <c r="D61" s="113"/>
    </row>
    <row r="62" spans="1:4" ht="15.75">
      <c r="A62" s="89"/>
      <c r="B62" s="121"/>
      <c r="C62" s="124" t="s">
        <v>171</v>
      </c>
      <c r="D62" s="113"/>
    </row>
    <row r="63" spans="1:4" ht="15.75">
      <c r="A63" s="89"/>
      <c r="B63" s="111">
        <f>B56+1</f>
        <v>33</v>
      </c>
      <c r="C63" s="112" t="s">
        <v>218</v>
      </c>
      <c r="D63" s="113"/>
    </row>
    <row r="64" spans="1:4" ht="15.75">
      <c r="A64" s="89"/>
      <c r="B64" s="111">
        <f t="shared" ref="B64:B66" si="3">B63+1</f>
        <v>34</v>
      </c>
      <c r="C64" s="112" t="s">
        <v>233</v>
      </c>
      <c r="D64" s="113"/>
    </row>
    <row r="65" spans="1:4" ht="15.75">
      <c r="A65" s="89"/>
      <c r="B65" s="111">
        <f t="shared" si="3"/>
        <v>35</v>
      </c>
      <c r="C65" s="112" t="s">
        <v>241</v>
      </c>
      <c r="D65" s="113"/>
    </row>
    <row r="66" spans="1:4" ht="15.75">
      <c r="A66" s="89"/>
      <c r="B66" s="115">
        <f t="shared" si="3"/>
        <v>36</v>
      </c>
      <c r="C66" s="116" t="s">
        <v>239</v>
      </c>
      <c r="D66" s="117"/>
    </row>
    <row r="67" spans="1:4" ht="17.100000000000001" customHeight="1">
      <c r="A67" s="89"/>
      <c r="B67" s="86"/>
      <c r="C67" s="86"/>
      <c r="D67" s="88"/>
    </row>
    <row r="68" spans="1:4" ht="17.100000000000001" customHeight="1">
      <c r="A68" s="89"/>
      <c r="B68" s="131" t="s">
        <v>201</v>
      </c>
      <c r="C68" s="132"/>
      <c r="D68" s="109" t="s">
        <v>154</v>
      </c>
    </row>
    <row r="69" spans="1:4" ht="15.75">
      <c r="A69" s="89"/>
      <c r="B69" s="111">
        <f>B66+1</f>
        <v>37</v>
      </c>
      <c r="C69" s="112" t="s">
        <v>227</v>
      </c>
      <c r="D69" s="113"/>
    </row>
    <row r="70" spans="1:4" ht="31.5">
      <c r="A70" s="89"/>
      <c r="B70" s="111">
        <f>B69+1</f>
        <v>38</v>
      </c>
      <c r="C70" s="112" t="s">
        <v>184</v>
      </c>
      <c r="D70" s="113"/>
    </row>
    <row r="71" spans="1:4" ht="17.100000000000001" customHeight="1">
      <c r="A71" s="89"/>
      <c r="B71" s="111">
        <f t="shared" ref="B71:B76" si="4">B70+1</f>
        <v>39</v>
      </c>
      <c r="C71" s="112" t="s">
        <v>185</v>
      </c>
      <c r="D71" s="113"/>
    </row>
    <row r="72" spans="1:4" ht="17.100000000000001" customHeight="1">
      <c r="A72" s="89"/>
      <c r="B72" s="111">
        <f t="shared" si="4"/>
        <v>40</v>
      </c>
      <c r="C72" s="112" t="s">
        <v>186</v>
      </c>
      <c r="D72" s="113"/>
    </row>
    <row r="73" spans="1:4" ht="17.100000000000001" customHeight="1">
      <c r="A73" s="89"/>
      <c r="B73" s="111">
        <f t="shared" si="4"/>
        <v>41</v>
      </c>
      <c r="C73" s="112" t="s">
        <v>150</v>
      </c>
      <c r="D73" s="113"/>
    </row>
    <row r="74" spans="1:4" ht="15.75">
      <c r="A74" s="89"/>
      <c r="B74" s="111">
        <f>B73+1</f>
        <v>42</v>
      </c>
      <c r="C74" s="112" t="s">
        <v>162</v>
      </c>
      <c r="D74" s="125"/>
    </row>
    <row r="75" spans="1:4" ht="17.100000000000001" customHeight="1">
      <c r="A75" s="89"/>
      <c r="B75" s="111">
        <f t="shared" si="4"/>
        <v>43</v>
      </c>
      <c r="C75" s="126" t="s">
        <v>168</v>
      </c>
      <c r="D75" s="127"/>
    </row>
    <row r="76" spans="1:4" ht="17.100000000000001" customHeight="1">
      <c r="A76" s="89"/>
      <c r="B76" s="115">
        <f t="shared" si="4"/>
        <v>44</v>
      </c>
      <c r="C76" s="116" t="s">
        <v>228</v>
      </c>
      <c r="D76" s="117"/>
    </row>
    <row r="77" spans="1:4" ht="17.100000000000001" customHeight="1">
      <c r="A77" s="89"/>
      <c r="B77" s="86"/>
      <c r="C77" s="87"/>
      <c r="D77" s="88"/>
    </row>
    <row r="78" spans="1:4" ht="17.100000000000001" customHeight="1">
      <c r="A78" s="89"/>
      <c r="B78" s="131" t="s">
        <v>202</v>
      </c>
      <c r="C78" s="132"/>
      <c r="D78" s="109" t="s">
        <v>154</v>
      </c>
    </row>
    <row r="79" spans="1:4" ht="17.100000000000001" customHeight="1">
      <c r="A79" s="89"/>
      <c r="B79" s="111">
        <f>B76+1</f>
        <v>45</v>
      </c>
      <c r="C79" s="112" t="s">
        <v>193</v>
      </c>
      <c r="D79" s="113"/>
    </row>
    <row r="80" spans="1:4" ht="15.75">
      <c r="A80" s="89"/>
      <c r="B80" s="121">
        <f>B79+1</f>
        <v>46</v>
      </c>
      <c r="C80" s="112" t="s">
        <v>194</v>
      </c>
      <c r="D80" s="113"/>
    </row>
    <row r="81" spans="1:4" ht="15.75">
      <c r="A81" s="89"/>
      <c r="B81" s="121"/>
      <c r="C81" s="124" t="s">
        <v>263</v>
      </c>
      <c r="D81" s="113"/>
    </row>
    <row r="82" spans="1:4" ht="15.75">
      <c r="A82" s="89"/>
      <c r="B82" s="121"/>
      <c r="C82" s="124" t="s">
        <v>187</v>
      </c>
      <c r="D82" s="113"/>
    </row>
    <row r="83" spans="1:4" ht="15.75">
      <c r="A83" s="89"/>
      <c r="B83" s="121"/>
      <c r="C83" s="128" t="s">
        <v>261</v>
      </c>
      <c r="D83" s="113"/>
    </row>
    <row r="84" spans="1:4" ht="15.75">
      <c r="A84" s="89"/>
      <c r="B84" s="121"/>
      <c r="C84" s="124" t="s">
        <v>195</v>
      </c>
      <c r="D84" s="113"/>
    </row>
    <row r="85" spans="1:4" ht="15.75">
      <c r="A85" s="89"/>
      <c r="B85" s="121"/>
      <c r="C85" s="124" t="s">
        <v>258</v>
      </c>
      <c r="D85" s="113"/>
    </row>
    <row r="86" spans="1:4" ht="15.75">
      <c r="A86" s="89"/>
      <c r="B86" s="121"/>
      <c r="C86" s="124" t="s">
        <v>188</v>
      </c>
      <c r="D86" s="113"/>
    </row>
    <row r="87" spans="1:4" ht="15.75">
      <c r="A87" s="89"/>
      <c r="B87" s="121"/>
      <c r="C87" s="124" t="s">
        <v>189</v>
      </c>
      <c r="D87" s="113"/>
    </row>
    <row r="88" spans="1:4" ht="15.75">
      <c r="A88" s="89"/>
      <c r="B88" s="121"/>
      <c r="C88" s="124" t="s">
        <v>190</v>
      </c>
      <c r="D88" s="113"/>
    </row>
    <row r="89" spans="1:4" ht="15.75">
      <c r="A89" s="89"/>
      <c r="B89" s="121"/>
      <c r="C89" s="124" t="s">
        <v>191</v>
      </c>
      <c r="D89" s="113"/>
    </row>
    <row r="90" spans="1:4" ht="15.75">
      <c r="A90" s="89"/>
      <c r="B90" s="121"/>
      <c r="C90" s="124" t="s">
        <v>192</v>
      </c>
      <c r="D90" s="113"/>
    </row>
    <row r="91" spans="1:4" ht="15.75">
      <c r="A91" s="89"/>
      <c r="B91" s="121"/>
      <c r="C91" s="129" t="s">
        <v>264</v>
      </c>
      <c r="D91" s="113"/>
    </row>
    <row r="92" spans="1:4" ht="15.75">
      <c r="A92" s="89"/>
      <c r="B92" s="121"/>
      <c r="C92" s="124" t="s">
        <v>262</v>
      </c>
      <c r="D92" s="113"/>
    </row>
    <row r="93" spans="1:4" ht="33.950000000000003" customHeight="1">
      <c r="A93" s="89"/>
      <c r="B93" s="111">
        <f>B80+1</f>
        <v>47</v>
      </c>
      <c r="C93" s="112" t="s">
        <v>205</v>
      </c>
      <c r="D93" s="113"/>
    </row>
    <row r="94" spans="1:4" ht="17.100000000000001" customHeight="1">
      <c r="A94" s="89"/>
      <c r="B94" s="111">
        <f t="shared" ref="B94:B95" si="5">B93+1</f>
        <v>48</v>
      </c>
      <c r="C94" s="112" t="s">
        <v>147</v>
      </c>
      <c r="D94" s="113"/>
    </row>
    <row r="95" spans="1:4" ht="17.100000000000001" customHeight="1">
      <c r="A95" s="89"/>
      <c r="B95" s="115">
        <f t="shared" si="5"/>
        <v>49</v>
      </c>
      <c r="C95" s="116" t="s">
        <v>159</v>
      </c>
      <c r="D95" s="117"/>
    </row>
    <row r="96" spans="1:4" ht="17.100000000000001" customHeight="1">
      <c r="A96" s="89"/>
      <c r="B96" s="86"/>
      <c r="C96" s="86"/>
      <c r="D96" s="88"/>
    </row>
    <row r="97" spans="1:4" ht="17.100000000000001" customHeight="1">
      <c r="A97" s="89"/>
      <c r="B97" s="131" t="s">
        <v>203</v>
      </c>
      <c r="C97" s="132"/>
      <c r="D97" s="109" t="s">
        <v>154</v>
      </c>
    </row>
    <row r="98" spans="1:4" ht="33.950000000000003" customHeight="1">
      <c r="A98" s="89"/>
      <c r="B98" s="111">
        <f>B95+1</f>
        <v>50</v>
      </c>
      <c r="C98" s="112" t="s">
        <v>226</v>
      </c>
      <c r="D98" s="113"/>
    </row>
    <row r="99" spans="1:4" ht="17.100000000000001" customHeight="1">
      <c r="A99" s="89"/>
      <c r="B99" s="111"/>
      <c r="C99" s="112" t="s">
        <v>223</v>
      </c>
      <c r="D99" s="113"/>
    </row>
    <row r="100" spans="1:4" ht="17.100000000000001" customHeight="1">
      <c r="A100" s="89"/>
      <c r="B100" s="111"/>
      <c r="C100" s="112" t="s">
        <v>224</v>
      </c>
      <c r="D100" s="113"/>
    </row>
    <row r="101" spans="1:4" ht="18.95" customHeight="1">
      <c r="A101" s="89"/>
      <c r="B101" s="111">
        <f>B98+1</f>
        <v>51</v>
      </c>
      <c r="C101" s="112" t="s">
        <v>257</v>
      </c>
      <c r="D101" s="113"/>
    </row>
    <row r="102" spans="1:4" ht="15.75">
      <c r="A102" s="89"/>
      <c r="B102" s="111">
        <f t="shared" ref="B102:B108" si="6">B101+1</f>
        <v>52</v>
      </c>
      <c r="C102" s="112" t="s">
        <v>256</v>
      </c>
      <c r="D102" s="112"/>
    </row>
    <row r="103" spans="1:4" ht="15.75">
      <c r="A103" s="89"/>
      <c r="B103" s="111">
        <f t="shared" si="6"/>
        <v>53</v>
      </c>
      <c r="C103" s="112" t="s">
        <v>161</v>
      </c>
      <c r="D103" s="113"/>
    </row>
    <row r="104" spans="1:4" ht="17.100000000000001" customHeight="1">
      <c r="A104" s="89"/>
      <c r="B104" s="111">
        <f t="shared" si="6"/>
        <v>54</v>
      </c>
      <c r="C104" s="112" t="s">
        <v>225</v>
      </c>
      <c r="D104" s="127"/>
    </row>
    <row r="105" spans="1:4" ht="23.1" customHeight="1">
      <c r="A105" s="89"/>
      <c r="B105" s="111">
        <f t="shared" si="6"/>
        <v>55</v>
      </c>
      <c r="C105" s="112" t="s">
        <v>266</v>
      </c>
      <c r="D105" s="113"/>
    </row>
    <row r="106" spans="1:4" ht="33" customHeight="1">
      <c r="A106" s="89"/>
      <c r="B106" s="111">
        <f t="shared" si="6"/>
        <v>56</v>
      </c>
      <c r="C106" s="130" t="s">
        <v>265</v>
      </c>
      <c r="D106" s="113"/>
    </row>
    <row r="107" spans="1:4" ht="17.100000000000001" customHeight="1">
      <c r="A107" s="89"/>
      <c r="B107" s="111">
        <v>57</v>
      </c>
      <c r="C107" s="126" t="s">
        <v>167</v>
      </c>
      <c r="D107" s="127"/>
    </row>
    <row r="108" spans="1:4" ht="17.100000000000001" customHeight="1">
      <c r="A108" s="89"/>
      <c r="B108" s="115">
        <f t="shared" si="6"/>
        <v>58</v>
      </c>
      <c r="C108" s="116" t="s">
        <v>166</v>
      </c>
      <c r="D108" s="117"/>
    </row>
    <row r="109" spans="1:4" ht="17.100000000000001" customHeight="1">
      <c r="A109" s="89"/>
      <c r="B109" s="86"/>
      <c r="C109" s="87"/>
      <c r="D109" s="88"/>
    </row>
    <row r="110" spans="1:4" ht="17.100000000000001" customHeight="1">
      <c r="A110" s="89"/>
      <c r="B110" s="131" t="s">
        <v>209</v>
      </c>
      <c r="C110" s="132"/>
      <c r="D110" s="109" t="s">
        <v>154</v>
      </c>
    </row>
    <row r="111" spans="1:4" ht="17.100000000000001" hidden="1" customHeight="1">
      <c r="A111" s="89"/>
      <c r="B111" s="94">
        <f>B108+1</f>
        <v>59</v>
      </c>
      <c r="C111" s="93" t="s">
        <v>196</v>
      </c>
      <c r="D111" s="91"/>
    </row>
    <row r="112" spans="1:4" ht="17.100000000000001" hidden="1" customHeight="1">
      <c r="A112" s="89"/>
      <c r="B112" s="94">
        <f>B111+1</f>
        <v>60</v>
      </c>
      <c r="C112" s="93" t="s">
        <v>207</v>
      </c>
      <c r="D112" s="91"/>
    </row>
    <row r="113" spans="1:4" ht="17.100000000000001" hidden="1" customHeight="1">
      <c r="A113" s="89"/>
      <c r="B113" s="94">
        <f t="shared" ref="B113:B122" si="7">B112+1</f>
        <v>61</v>
      </c>
      <c r="C113" s="93" t="s">
        <v>206</v>
      </c>
      <c r="D113" s="93"/>
    </row>
    <row r="114" spans="1:4" ht="18" hidden="1" customHeight="1">
      <c r="A114" s="89"/>
      <c r="B114" s="94">
        <f t="shared" si="7"/>
        <v>62</v>
      </c>
      <c r="C114" s="93" t="s">
        <v>161</v>
      </c>
      <c r="D114" s="91"/>
    </row>
    <row r="115" spans="1:4" ht="18" hidden="1" customHeight="1">
      <c r="A115" s="89"/>
      <c r="B115" s="94">
        <f t="shared" si="7"/>
        <v>63</v>
      </c>
      <c r="C115" s="93" t="s">
        <v>165</v>
      </c>
      <c r="D115" s="92"/>
    </row>
    <row r="116" spans="1:4" ht="18" hidden="1" customHeight="1">
      <c r="A116" s="89"/>
      <c r="B116" s="94">
        <f t="shared" si="7"/>
        <v>64</v>
      </c>
      <c r="C116" s="93" t="s">
        <v>163</v>
      </c>
      <c r="D116" s="91"/>
    </row>
    <row r="117" spans="1:4" ht="18" hidden="1" customHeight="1">
      <c r="A117" s="89"/>
      <c r="B117" s="94">
        <f t="shared" si="7"/>
        <v>65</v>
      </c>
      <c r="C117" s="93" t="s">
        <v>164</v>
      </c>
      <c r="D117" s="92"/>
    </row>
    <row r="118" spans="1:4" ht="15.95" customHeight="1">
      <c r="B118" s="111">
        <v>59</v>
      </c>
      <c r="C118" s="126" t="s">
        <v>210</v>
      </c>
      <c r="D118" s="127"/>
    </row>
    <row r="119" spans="1:4" ht="15.95" customHeight="1">
      <c r="B119" s="115">
        <f t="shared" si="7"/>
        <v>60</v>
      </c>
      <c r="C119" s="126" t="s">
        <v>268</v>
      </c>
      <c r="D119" s="127"/>
    </row>
    <row r="120" spans="1:4" ht="15.95" customHeight="1">
      <c r="B120" s="111">
        <f t="shared" si="7"/>
        <v>61</v>
      </c>
      <c r="C120" s="126" t="s">
        <v>211</v>
      </c>
      <c r="D120" s="127"/>
    </row>
    <row r="121" spans="1:4" ht="15.95" customHeight="1">
      <c r="B121" s="115">
        <f t="shared" si="7"/>
        <v>62</v>
      </c>
      <c r="C121" s="126" t="s">
        <v>254</v>
      </c>
      <c r="D121" s="127"/>
    </row>
    <row r="122" spans="1:4" ht="15.95" customHeight="1">
      <c r="B122" s="115">
        <f t="shared" si="7"/>
        <v>63</v>
      </c>
      <c r="C122" s="126" t="s">
        <v>255</v>
      </c>
      <c r="D122" s="127"/>
    </row>
    <row r="123" spans="1:4" ht="18.95" customHeight="1">
      <c r="B123" s="115">
        <v>63</v>
      </c>
      <c r="C123" s="126" t="s">
        <v>222</v>
      </c>
      <c r="D123" s="127"/>
    </row>
    <row r="124" spans="1:4" ht="18.95" customHeight="1">
      <c r="B124" s="115">
        <v>64</v>
      </c>
      <c r="C124" s="116" t="s">
        <v>212</v>
      </c>
      <c r="D124" s="117"/>
    </row>
    <row r="125" spans="1:4" ht="15.95" customHeight="1"/>
    <row r="126" spans="1:4" ht="17.100000000000001" customHeight="1">
      <c r="A126" s="89"/>
      <c r="B126" s="131" t="s">
        <v>234</v>
      </c>
      <c r="C126" s="132"/>
      <c r="D126" s="109" t="s">
        <v>154</v>
      </c>
    </row>
    <row r="127" spans="1:4" ht="17.100000000000001" hidden="1" customHeight="1">
      <c r="A127" s="89"/>
      <c r="B127" s="94">
        <f>B124+1</f>
        <v>65</v>
      </c>
      <c r="C127" s="93" t="s">
        <v>196</v>
      </c>
      <c r="D127" s="91"/>
    </row>
    <row r="128" spans="1:4" ht="17.100000000000001" hidden="1" customHeight="1">
      <c r="A128" s="89"/>
      <c r="B128" s="94">
        <f>B127+1</f>
        <v>66</v>
      </c>
      <c r="C128" s="93" t="s">
        <v>207</v>
      </c>
      <c r="D128" s="91"/>
    </row>
    <row r="129" spans="1:4" ht="17.100000000000001" hidden="1" customHeight="1">
      <c r="A129" s="89"/>
      <c r="B129" s="94">
        <f t="shared" ref="B129:B139" si="8">B128+1</f>
        <v>67</v>
      </c>
      <c r="C129" s="93" t="s">
        <v>206</v>
      </c>
      <c r="D129" s="93"/>
    </row>
    <row r="130" spans="1:4" ht="18" hidden="1" customHeight="1">
      <c r="A130" s="89"/>
      <c r="B130" s="94">
        <f t="shared" si="8"/>
        <v>68</v>
      </c>
      <c r="C130" s="93" t="s">
        <v>161</v>
      </c>
      <c r="D130" s="91"/>
    </row>
    <row r="131" spans="1:4" ht="18" hidden="1" customHeight="1">
      <c r="A131" s="89"/>
      <c r="B131" s="94">
        <f t="shared" si="8"/>
        <v>69</v>
      </c>
      <c r="C131" s="93" t="s">
        <v>165</v>
      </c>
      <c r="D131" s="92"/>
    </row>
    <row r="132" spans="1:4" ht="18" hidden="1" customHeight="1">
      <c r="A132" s="89"/>
      <c r="B132" s="94">
        <f t="shared" si="8"/>
        <v>70</v>
      </c>
      <c r="C132" s="93" t="s">
        <v>163</v>
      </c>
      <c r="D132" s="91"/>
    </row>
    <row r="133" spans="1:4" ht="18" hidden="1" customHeight="1">
      <c r="A133" s="89"/>
      <c r="B133" s="94">
        <f t="shared" si="8"/>
        <v>71</v>
      </c>
      <c r="C133" s="93" t="s">
        <v>164</v>
      </c>
      <c r="D133" s="92"/>
    </row>
    <row r="134" spans="1:4" ht="15.95" customHeight="1">
      <c r="B134" s="111">
        <v>65</v>
      </c>
      <c r="C134" s="126" t="s">
        <v>236</v>
      </c>
      <c r="D134" s="127"/>
    </row>
    <row r="135" spans="1:4" ht="15.95" customHeight="1">
      <c r="B135" s="115">
        <f t="shared" si="8"/>
        <v>66</v>
      </c>
      <c r="C135" s="126" t="s">
        <v>235</v>
      </c>
      <c r="D135" s="117"/>
    </row>
    <row r="136" spans="1:4" ht="15.95" customHeight="1">
      <c r="B136" s="111">
        <f t="shared" si="8"/>
        <v>67</v>
      </c>
      <c r="C136" s="126" t="s">
        <v>253</v>
      </c>
      <c r="D136" s="127"/>
    </row>
    <row r="137" spans="1:4" ht="15.95" customHeight="1">
      <c r="B137" s="115">
        <f t="shared" si="8"/>
        <v>68</v>
      </c>
      <c r="C137" s="126" t="s">
        <v>252</v>
      </c>
      <c r="D137" s="117"/>
    </row>
    <row r="138" spans="1:4" ht="15.95" customHeight="1">
      <c r="B138" s="115">
        <f t="shared" si="8"/>
        <v>69</v>
      </c>
      <c r="C138" s="126" t="s">
        <v>237</v>
      </c>
      <c r="D138" s="117"/>
    </row>
    <row r="139" spans="1:4" ht="15.95" customHeight="1">
      <c r="B139" s="115">
        <f t="shared" si="8"/>
        <v>70</v>
      </c>
      <c r="C139" s="116" t="s">
        <v>238</v>
      </c>
      <c r="D139" s="117"/>
    </row>
    <row r="140" spans="1:4" ht="15.95" customHeight="1">
      <c r="B140" s="101"/>
      <c r="C140" s="102"/>
      <c r="D140" s="103"/>
    </row>
    <row r="141" spans="1:4" ht="15.95" customHeight="1">
      <c r="B141" s="101"/>
      <c r="C141" s="102"/>
      <c r="D141" s="103"/>
    </row>
    <row r="142" spans="1:4" ht="15.95" customHeight="1">
      <c r="B142" s="101"/>
      <c r="C142" s="102"/>
      <c r="D142" s="103"/>
    </row>
    <row r="143" spans="1:4" ht="15.95" customHeight="1">
      <c r="C143" s="79" t="s">
        <v>208</v>
      </c>
    </row>
    <row r="144" spans="1:4" ht="15.95" customHeight="1"/>
    <row r="145" spans="3:3" ht="77.25" customHeight="1">
      <c r="C145" s="110" t="s">
        <v>269</v>
      </c>
    </row>
    <row r="146" spans="3:3" ht="15.95" customHeight="1"/>
    <row r="147" spans="3:3" ht="15.95" customHeight="1"/>
    <row r="148" spans="3:3" ht="15.95" customHeight="1">
      <c r="C148" t="s">
        <v>181</v>
      </c>
    </row>
    <row r="149" spans="3:3" ht="15.95" customHeight="1">
      <c r="C149" t="s">
        <v>181</v>
      </c>
    </row>
    <row r="150" spans="3:3" ht="15.95" customHeight="1">
      <c r="C150" t="s">
        <v>181</v>
      </c>
    </row>
    <row r="151" spans="3:3" ht="15.95" customHeight="1">
      <c r="C151" t="s">
        <v>181</v>
      </c>
    </row>
    <row r="152" spans="3:3" ht="15.95" customHeight="1">
      <c r="C152" t="s">
        <v>181</v>
      </c>
    </row>
    <row r="153" spans="3:3" ht="15.95" customHeight="1"/>
    <row r="154" spans="3:3" ht="15.95" customHeight="1"/>
    <row r="155" spans="3:3" ht="15.95" customHeight="1"/>
    <row r="156" spans="3:3" ht="15.95" customHeight="1"/>
    <row r="157" spans="3:3" ht="15.95" customHeight="1"/>
    <row r="158" spans="3:3" ht="15.95" customHeight="1"/>
    <row r="159" spans="3:3" ht="15.95" customHeight="1"/>
    <row r="160" spans="3:3" ht="15.95" customHeight="1"/>
    <row r="161" ht="15.95" customHeight="1"/>
    <row r="162" ht="15.95" customHeight="1"/>
    <row r="163" ht="15.95" customHeight="1"/>
    <row r="164" ht="15.95" customHeight="1"/>
    <row r="165" ht="15.95" customHeight="1"/>
    <row r="166" ht="15.95" customHeight="1"/>
    <row r="167" ht="15.95" customHeight="1"/>
  </sheetData>
  <mergeCells count="8">
    <mergeCell ref="B97:C97"/>
    <mergeCell ref="B110:C110"/>
    <mergeCell ref="B126:C126"/>
    <mergeCell ref="B8:C8"/>
    <mergeCell ref="B25:C25"/>
    <mergeCell ref="B52:C52"/>
    <mergeCell ref="B68:C68"/>
    <mergeCell ref="B78:C78"/>
  </mergeCells>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08528-69D4-2B4B-B667-9B0857837B50}">
  <dimension ref="A1:AE119"/>
  <sheetViews>
    <sheetView showGridLines="0" zoomScaleNormal="100" workbookViewId="0"/>
  </sheetViews>
  <sheetFormatPr defaultColWidth="0" defaultRowHeight="15.75" zeroHeight="1"/>
  <cols>
    <col min="1" max="2" width="3.625" customWidth="1"/>
    <col min="3" max="3" width="101.125" customWidth="1"/>
    <col min="4" max="4" width="12.125" customWidth="1"/>
    <col min="5" max="5" width="36" customWidth="1"/>
    <col min="6" max="9" width="11" customWidth="1"/>
    <col min="10" max="30" width="11" hidden="1" customWidth="1"/>
    <col min="31" max="31" width="0" hidden="1" customWidth="1"/>
    <col min="32" max="16384" width="11" hidden="1"/>
  </cols>
  <sheetData>
    <row r="1" spans="1:6" s="16" customFormat="1" ht="38.25" customHeight="1">
      <c r="B1" s="74" t="s">
        <v>82</v>
      </c>
      <c r="C1" s="17"/>
      <c r="D1" s="18"/>
      <c r="E1" s="72"/>
      <c r="F1" s="72" t="s">
        <v>145</v>
      </c>
    </row>
    <row r="2" spans="1:6">
      <c r="C2" s="1"/>
    </row>
    <row r="3" spans="1:6">
      <c r="C3" s="1"/>
    </row>
    <row r="4" spans="1:6">
      <c r="C4" s="1"/>
    </row>
    <row r="5" spans="1:6">
      <c r="C5" s="1"/>
    </row>
    <row r="6" spans="1:6">
      <c r="C6" s="1"/>
    </row>
    <row r="7" spans="1:6">
      <c r="C7" s="1"/>
    </row>
    <row r="8" spans="1:6">
      <c r="C8" s="1"/>
    </row>
    <row r="9" spans="1:6">
      <c r="C9" s="1"/>
    </row>
    <row r="10" spans="1:6">
      <c r="C10" s="1"/>
    </row>
    <row r="11" spans="1:6">
      <c r="C11" s="1"/>
    </row>
    <row r="12" spans="1:6"/>
    <row r="13" spans="1:6"/>
    <row r="14" spans="1:6"/>
    <row r="15" spans="1:6" s="18" customFormat="1" ht="31.5">
      <c r="A15" s="17"/>
      <c r="B15" s="67" t="s">
        <v>139</v>
      </c>
      <c r="C15" s="17"/>
      <c r="D15" s="73" t="s">
        <v>125</v>
      </c>
    </row>
    <row r="16" spans="1:6" s="19" customFormat="1">
      <c r="B16" s="58">
        <v>1</v>
      </c>
      <c r="C16" s="20" t="s">
        <v>69</v>
      </c>
      <c r="F16" s="64" t="s">
        <v>138</v>
      </c>
    </row>
    <row r="17" spans="2:6">
      <c r="B17" s="59">
        <v>2</v>
      </c>
      <c r="C17" s="4" t="s">
        <v>30</v>
      </c>
      <c r="D17" s="4"/>
      <c r="E17" s="4"/>
    </row>
    <row r="18" spans="2:6">
      <c r="B18" s="59">
        <v>3</v>
      </c>
      <c r="C18" s="21" t="s">
        <v>24</v>
      </c>
      <c r="D18" s="23">
        <v>400</v>
      </c>
      <c r="E18" s="10" t="s">
        <v>12</v>
      </c>
    </row>
    <row r="19" spans="2:6">
      <c r="B19" s="59">
        <v>4</v>
      </c>
      <c r="C19" s="21" t="s">
        <v>35</v>
      </c>
      <c r="D19" s="22">
        <v>1</v>
      </c>
      <c r="E19" s="10" t="s">
        <v>29</v>
      </c>
    </row>
    <row r="20" spans="2:6">
      <c r="B20" s="59">
        <v>5</v>
      </c>
      <c r="C20" s="21" t="s">
        <v>36</v>
      </c>
      <c r="D20" s="22">
        <v>2</v>
      </c>
      <c r="E20" s="10" t="s">
        <v>29</v>
      </c>
    </row>
    <row r="21" spans="2:6">
      <c r="B21" s="59">
        <v>6</v>
      </c>
      <c r="C21" s="4" t="s">
        <v>31</v>
      </c>
      <c r="D21" s="4"/>
      <c r="E21" s="70"/>
    </row>
    <row r="22" spans="2:6">
      <c r="B22" s="59">
        <v>7</v>
      </c>
      <c r="C22" s="21" t="s">
        <v>25</v>
      </c>
      <c r="D22" s="23">
        <v>100</v>
      </c>
      <c r="E22" s="10" t="s">
        <v>13</v>
      </c>
    </row>
    <row r="23" spans="2:6">
      <c r="B23" s="59">
        <v>8</v>
      </c>
      <c r="C23" s="21" t="s">
        <v>37</v>
      </c>
      <c r="D23" s="22">
        <v>1</v>
      </c>
      <c r="E23" s="10" t="s">
        <v>29</v>
      </c>
    </row>
    <row r="24" spans="2:6">
      <c r="B24" s="59">
        <v>9</v>
      </c>
      <c r="C24" s="21" t="s">
        <v>38</v>
      </c>
      <c r="D24" s="22">
        <v>2</v>
      </c>
      <c r="E24" s="10" t="s">
        <v>29</v>
      </c>
    </row>
    <row r="25" spans="2:6">
      <c r="B25" s="59">
        <v>10</v>
      </c>
      <c r="C25" s="4" t="s">
        <v>32</v>
      </c>
      <c r="D25" s="4"/>
      <c r="E25" s="70"/>
      <c r="F25" s="65" t="s">
        <v>129</v>
      </c>
    </row>
    <row r="26" spans="2:6">
      <c r="B26" s="59">
        <v>11</v>
      </c>
      <c r="C26" s="21" t="s">
        <v>27</v>
      </c>
      <c r="D26" s="23">
        <v>0</v>
      </c>
      <c r="E26" s="10" t="s">
        <v>51</v>
      </c>
    </row>
    <row r="27" spans="2:6">
      <c r="B27" s="59">
        <v>12</v>
      </c>
      <c r="C27" s="21" t="s">
        <v>39</v>
      </c>
      <c r="D27" s="22">
        <v>50</v>
      </c>
      <c r="E27" s="10" t="s">
        <v>28</v>
      </c>
    </row>
    <row r="28" spans="2:6">
      <c r="B28" s="59">
        <v>13</v>
      </c>
      <c r="C28" s="21" t="s">
        <v>40</v>
      </c>
      <c r="D28" s="22">
        <v>0.5</v>
      </c>
      <c r="E28" s="10" t="s">
        <v>29</v>
      </c>
    </row>
    <row r="29" spans="2:6">
      <c r="B29" s="59">
        <v>14</v>
      </c>
      <c r="C29" s="4" t="s">
        <v>33</v>
      </c>
      <c r="D29" s="4"/>
      <c r="E29" s="70"/>
    </row>
    <row r="30" spans="2:6">
      <c r="B30" s="59">
        <v>15</v>
      </c>
      <c r="C30" s="21" t="s">
        <v>26</v>
      </c>
      <c r="D30" s="23">
        <v>1</v>
      </c>
      <c r="E30" s="10" t="s">
        <v>124</v>
      </c>
    </row>
    <row r="31" spans="2:6">
      <c r="B31" s="59">
        <v>16</v>
      </c>
      <c r="C31" s="4" t="s">
        <v>34</v>
      </c>
      <c r="D31" s="4"/>
      <c r="E31" s="70"/>
    </row>
    <row r="32" spans="2:6">
      <c r="B32" s="59">
        <v>17</v>
      </c>
      <c r="C32" s="21" t="s">
        <v>80</v>
      </c>
      <c r="D32" s="23">
        <v>20</v>
      </c>
      <c r="E32" s="10" t="s">
        <v>7</v>
      </c>
    </row>
    <row r="33" spans="2:6">
      <c r="B33" s="59">
        <v>18</v>
      </c>
      <c r="C33" s="21" t="s">
        <v>79</v>
      </c>
      <c r="D33" s="22">
        <v>40</v>
      </c>
      <c r="E33" s="10" t="s">
        <v>7</v>
      </c>
    </row>
    <row r="34" spans="2:6">
      <c r="B34" s="59">
        <v>19</v>
      </c>
      <c r="C34" s="21" t="s">
        <v>81</v>
      </c>
      <c r="D34" s="22">
        <v>40</v>
      </c>
      <c r="E34" s="10" t="s">
        <v>16</v>
      </c>
    </row>
    <row r="35" spans="2:6">
      <c r="B35" s="59">
        <v>20</v>
      </c>
      <c r="E35" s="10"/>
    </row>
    <row r="36" spans="2:6" s="19" customFormat="1">
      <c r="B36" s="58">
        <f>B35+1</f>
        <v>21</v>
      </c>
      <c r="C36" s="20" t="s">
        <v>70</v>
      </c>
      <c r="E36" s="57"/>
    </row>
    <row r="37" spans="2:6">
      <c r="B37" s="59">
        <f t="shared" ref="B37:B100" si="0">B36+1</f>
        <v>22</v>
      </c>
      <c r="C37" s="4" t="s">
        <v>41</v>
      </c>
      <c r="D37" s="4"/>
      <c r="E37" s="70"/>
    </row>
    <row r="38" spans="2:6">
      <c r="B38" s="59">
        <f t="shared" si="0"/>
        <v>23</v>
      </c>
      <c r="C38" s="21" t="s">
        <v>42</v>
      </c>
      <c r="D38" s="23">
        <v>1</v>
      </c>
      <c r="E38" s="10" t="s">
        <v>3</v>
      </c>
    </row>
    <row r="39" spans="2:6">
      <c r="B39" s="59">
        <f t="shared" si="0"/>
        <v>24</v>
      </c>
      <c r="C39" s="24" t="s">
        <v>44</v>
      </c>
      <c r="D39" s="25">
        <v>60000</v>
      </c>
      <c r="E39" s="10" t="s">
        <v>43</v>
      </c>
    </row>
    <row r="40" spans="2:6">
      <c r="B40" s="59">
        <f t="shared" si="0"/>
        <v>25</v>
      </c>
      <c r="C40" s="26" t="s">
        <v>45</v>
      </c>
      <c r="D40" s="27">
        <f>2/40</f>
        <v>0.05</v>
      </c>
      <c r="E40" s="10" t="s">
        <v>3</v>
      </c>
      <c r="F40" s="65" t="s">
        <v>130</v>
      </c>
    </row>
    <row r="41" spans="2:6">
      <c r="B41" s="59">
        <f t="shared" si="0"/>
        <v>26</v>
      </c>
      <c r="C41" s="26" t="s">
        <v>46</v>
      </c>
      <c r="D41" s="27">
        <f>3/40</f>
        <v>7.4999999999999997E-2</v>
      </c>
      <c r="E41" s="10" t="s">
        <v>3</v>
      </c>
      <c r="F41" s="65" t="s">
        <v>131</v>
      </c>
    </row>
    <row r="42" spans="2:6">
      <c r="B42" s="59">
        <f t="shared" si="0"/>
        <v>27</v>
      </c>
      <c r="C42" s="26" t="s">
        <v>47</v>
      </c>
      <c r="D42" s="28">
        <v>5</v>
      </c>
      <c r="E42" s="10" t="s">
        <v>22</v>
      </c>
      <c r="F42" s="65" t="s">
        <v>132</v>
      </c>
    </row>
    <row r="43" spans="2:6">
      <c r="B43" s="59">
        <f t="shared" si="0"/>
        <v>28</v>
      </c>
      <c r="C43" s="26" t="s">
        <v>48</v>
      </c>
      <c r="D43" s="28">
        <v>8</v>
      </c>
      <c r="E43" s="10" t="s">
        <v>22</v>
      </c>
    </row>
    <row r="44" spans="2:6">
      <c r="B44" s="59">
        <f t="shared" si="0"/>
        <v>29</v>
      </c>
      <c r="C44" s="26" t="s">
        <v>49</v>
      </c>
      <c r="D44" s="28">
        <v>1</v>
      </c>
      <c r="E44" s="10" t="s">
        <v>23</v>
      </c>
    </row>
    <row r="45" spans="2:6">
      <c r="B45" s="59">
        <f t="shared" si="0"/>
        <v>30</v>
      </c>
      <c r="C45" s="4" t="s">
        <v>50</v>
      </c>
      <c r="D45" s="4"/>
      <c r="E45" s="70"/>
    </row>
    <row r="46" spans="2:6">
      <c r="B46" s="59">
        <f t="shared" si="0"/>
        <v>31</v>
      </c>
      <c r="C46" s="24" t="s">
        <v>134</v>
      </c>
      <c r="D46" s="25">
        <v>800</v>
      </c>
      <c r="E46" s="10" t="s">
        <v>8</v>
      </c>
    </row>
    <row r="47" spans="2:6">
      <c r="B47" s="59">
        <f t="shared" si="0"/>
        <v>32</v>
      </c>
      <c r="C47" s="24" t="s">
        <v>135</v>
      </c>
      <c r="D47" s="29">
        <f>250/4</f>
        <v>62.5</v>
      </c>
      <c r="E47" s="10" t="s">
        <v>9</v>
      </c>
    </row>
    <row r="48" spans="2:6">
      <c r="B48" s="59">
        <f t="shared" si="0"/>
        <v>33</v>
      </c>
      <c r="E48" s="10"/>
    </row>
    <row r="49" spans="2:6" s="19" customFormat="1">
      <c r="B49" s="58">
        <f t="shared" si="0"/>
        <v>34</v>
      </c>
      <c r="C49" s="20" t="s">
        <v>71</v>
      </c>
      <c r="E49" s="57"/>
    </row>
    <row r="50" spans="2:6">
      <c r="B50" s="59">
        <f t="shared" si="0"/>
        <v>35</v>
      </c>
      <c r="C50" s="4" t="s">
        <v>52</v>
      </c>
      <c r="D50" s="4"/>
      <c r="E50" s="70"/>
    </row>
    <row r="51" spans="2:6">
      <c r="B51" s="59">
        <f t="shared" si="0"/>
        <v>36</v>
      </c>
      <c r="C51" s="21" t="s">
        <v>53</v>
      </c>
      <c r="D51" s="25">
        <v>50</v>
      </c>
      <c r="E51" s="10" t="s">
        <v>10</v>
      </c>
    </row>
    <row r="52" spans="2:6">
      <c r="B52" s="59">
        <f t="shared" si="0"/>
        <v>37</v>
      </c>
      <c r="C52" s="21" t="s">
        <v>57</v>
      </c>
      <c r="D52" s="25">
        <v>5</v>
      </c>
      <c r="E52" s="10" t="s">
        <v>56</v>
      </c>
    </row>
    <row r="53" spans="2:6">
      <c r="B53" s="59">
        <f>B51+1</f>
        <v>37</v>
      </c>
      <c r="C53" s="21" t="s">
        <v>140</v>
      </c>
      <c r="D53" s="71" t="s">
        <v>143</v>
      </c>
      <c r="E53" s="10" t="s">
        <v>141</v>
      </c>
      <c r="F53" s="65" t="s">
        <v>144</v>
      </c>
    </row>
    <row r="54" spans="2:6">
      <c r="B54" s="59">
        <f t="shared" si="0"/>
        <v>38</v>
      </c>
      <c r="C54" s="21" t="s">
        <v>54</v>
      </c>
      <c r="D54" s="30">
        <v>10</v>
      </c>
      <c r="E54" s="10" t="s">
        <v>19</v>
      </c>
    </row>
    <row r="55" spans="2:6">
      <c r="B55" s="59">
        <f t="shared" si="0"/>
        <v>39</v>
      </c>
      <c r="C55" s="21" t="s">
        <v>55</v>
      </c>
      <c r="D55" s="25">
        <v>5</v>
      </c>
      <c r="E55" s="10" t="s">
        <v>56</v>
      </c>
    </row>
    <row r="56" spans="2:6">
      <c r="B56" s="59">
        <f t="shared" si="0"/>
        <v>40</v>
      </c>
      <c r="C56" s="21" t="s">
        <v>101</v>
      </c>
      <c r="D56" s="25">
        <v>16</v>
      </c>
      <c r="E56" s="10" t="s">
        <v>56</v>
      </c>
    </row>
    <row r="57" spans="2:6">
      <c r="B57" s="59">
        <f t="shared" si="0"/>
        <v>41</v>
      </c>
      <c r="C57" s="4" t="s">
        <v>68</v>
      </c>
      <c r="D57" s="4"/>
      <c r="E57" s="70"/>
    </row>
    <row r="58" spans="2:6">
      <c r="B58" s="59">
        <f t="shared" si="0"/>
        <v>42</v>
      </c>
      <c r="C58" s="21" t="s">
        <v>58</v>
      </c>
      <c r="D58" s="25">
        <v>100</v>
      </c>
      <c r="E58" s="10" t="s">
        <v>11</v>
      </c>
    </row>
    <row r="59" spans="2:6">
      <c r="B59" s="59">
        <f t="shared" si="0"/>
        <v>43</v>
      </c>
      <c r="C59" s="21" t="s">
        <v>59</v>
      </c>
      <c r="D59" s="30">
        <v>200</v>
      </c>
      <c r="E59" s="10" t="s">
        <v>62</v>
      </c>
    </row>
    <row r="60" spans="2:6">
      <c r="B60" s="59">
        <f t="shared" si="0"/>
        <v>44</v>
      </c>
      <c r="C60" s="21" t="s">
        <v>60</v>
      </c>
      <c r="D60" s="31">
        <v>0.7</v>
      </c>
      <c r="E60" s="10" t="s">
        <v>61</v>
      </c>
    </row>
    <row r="61" spans="2:6">
      <c r="B61" s="59">
        <f t="shared" si="0"/>
        <v>45</v>
      </c>
      <c r="C61" s="21" t="s">
        <v>63</v>
      </c>
      <c r="D61" s="28">
        <v>60</v>
      </c>
      <c r="E61" s="10" t="s">
        <v>11</v>
      </c>
    </row>
    <row r="62" spans="2:6">
      <c r="B62" s="59">
        <f t="shared" si="0"/>
        <v>46</v>
      </c>
      <c r="C62" s="26" t="s">
        <v>64</v>
      </c>
      <c r="D62" s="28">
        <v>20</v>
      </c>
      <c r="E62" s="10" t="s">
        <v>20</v>
      </c>
    </row>
    <row r="63" spans="2:6">
      <c r="B63" s="59">
        <f t="shared" si="0"/>
        <v>47</v>
      </c>
      <c r="C63" s="4" t="s">
        <v>67</v>
      </c>
      <c r="D63" s="4"/>
      <c r="E63" s="70"/>
    </row>
    <row r="64" spans="2:6">
      <c r="B64" s="59">
        <f t="shared" si="0"/>
        <v>48</v>
      </c>
      <c r="C64" s="24" t="s">
        <v>136</v>
      </c>
      <c r="D64" s="25">
        <v>20</v>
      </c>
      <c r="E64" s="10" t="s">
        <v>21</v>
      </c>
      <c r="F64" s="65"/>
    </row>
    <row r="65" spans="2:6">
      <c r="B65" s="59">
        <f t="shared" si="0"/>
        <v>49</v>
      </c>
      <c r="C65" s="21" t="s">
        <v>66</v>
      </c>
      <c r="D65" s="32">
        <v>2.5</v>
      </c>
      <c r="E65" s="10" t="s">
        <v>17</v>
      </c>
    </row>
    <row r="66" spans="2:6">
      <c r="B66" s="59">
        <f t="shared" si="0"/>
        <v>50</v>
      </c>
      <c r="C66" s="21" t="s">
        <v>65</v>
      </c>
      <c r="D66" s="32">
        <v>0.25</v>
      </c>
      <c r="E66" s="10" t="s">
        <v>18</v>
      </c>
    </row>
    <row r="67" spans="2:6">
      <c r="B67" s="59">
        <f t="shared" si="0"/>
        <v>51</v>
      </c>
      <c r="E67" s="10"/>
    </row>
    <row r="68" spans="2:6">
      <c r="B68" s="59">
        <f t="shared" si="0"/>
        <v>52</v>
      </c>
      <c r="C68" s="12" t="s">
        <v>72</v>
      </c>
      <c r="D68" s="8"/>
      <c r="E68" s="9"/>
    </row>
    <row r="69" spans="2:6">
      <c r="B69" s="59">
        <f t="shared" si="0"/>
        <v>53</v>
      </c>
      <c r="C69" s="4" t="s">
        <v>77</v>
      </c>
      <c r="D69" s="4"/>
      <c r="E69" s="70"/>
    </row>
    <row r="70" spans="2:6">
      <c r="B70" s="59">
        <f t="shared" si="0"/>
        <v>54</v>
      </c>
      <c r="C70" s="24" t="s">
        <v>73</v>
      </c>
      <c r="D70" s="33">
        <v>5.0000000000000001E-3</v>
      </c>
      <c r="E70" s="10" t="s">
        <v>74</v>
      </c>
    </row>
    <row r="71" spans="2:6">
      <c r="B71" s="59">
        <f t="shared" si="0"/>
        <v>55</v>
      </c>
      <c r="C71" s="24" t="s">
        <v>103</v>
      </c>
      <c r="D71" s="37">
        <v>0.05</v>
      </c>
      <c r="E71" s="10" t="s">
        <v>104</v>
      </c>
      <c r="F71" s="65" t="s">
        <v>133</v>
      </c>
    </row>
    <row r="72" spans="2:6">
      <c r="B72" s="59">
        <f t="shared" si="0"/>
        <v>56</v>
      </c>
      <c r="C72" s="26" t="s">
        <v>75</v>
      </c>
      <c r="D72" s="28">
        <v>2</v>
      </c>
      <c r="E72" s="10" t="s">
        <v>15</v>
      </c>
    </row>
    <row r="73" spans="2:6">
      <c r="B73" s="59">
        <f t="shared" si="0"/>
        <v>57</v>
      </c>
      <c r="C73" s="26" t="s">
        <v>76</v>
      </c>
      <c r="D73" s="25">
        <v>50</v>
      </c>
      <c r="E73" s="10" t="s">
        <v>20</v>
      </c>
    </row>
    <row r="74" spans="2:6">
      <c r="B74" s="59">
        <f t="shared" si="0"/>
        <v>58</v>
      </c>
      <c r="C74" s="34" t="s">
        <v>78</v>
      </c>
      <c r="D74" s="3"/>
      <c r="E74" s="11"/>
    </row>
    <row r="75" spans="2:6">
      <c r="B75" s="59">
        <f t="shared" si="0"/>
        <v>59</v>
      </c>
      <c r="C75" s="26" t="s">
        <v>83</v>
      </c>
      <c r="D75" s="28">
        <v>2</v>
      </c>
      <c r="E75" s="10" t="s">
        <v>14</v>
      </c>
    </row>
    <row r="76" spans="2:6">
      <c r="B76" s="59">
        <f t="shared" si="0"/>
        <v>60</v>
      </c>
      <c r="C76" s="26" t="s">
        <v>84</v>
      </c>
      <c r="D76" s="25">
        <v>100</v>
      </c>
      <c r="E76" s="10" t="s">
        <v>11</v>
      </c>
    </row>
    <row r="77" spans="2:6">
      <c r="B77" s="59">
        <f t="shared" si="0"/>
        <v>61</v>
      </c>
    </row>
    <row r="78" spans="2:6">
      <c r="B78" s="59">
        <f>B77+1</f>
        <v>62</v>
      </c>
    </row>
    <row r="79" spans="2:6" s="16" customFormat="1" ht="21.75" customHeight="1">
      <c r="B79" s="67" t="s">
        <v>126</v>
      </c>
      <c r="C79" s="17"/>
      <c r="D79" s="66"/>
      <c r="E79" s="18"/>
      <c r="F79" s="18"/>
    </row>
    <row r="80" spans="2:6" ht="16.5" customHeight="1">
      <c r="B80" s="59">
        <v>64</v>
      </c>
    </row>
    <row r="81" spans="2:8" ht="16.5" customHeight="1">
      <c r="B81" s="59">
        <f t="shared" si="0"/>
        <v>65</v>
      </c>
    </row>
    <row r="82" spans="2:8" ht="16.5" customHeight="1">
      <c r="B82" s="59">
        <f t="shared" si="0"/>
        <v>66</v>
      </c>
    </row>
    <row r="83" spans="2:8">
      <c r="B83" s="59">
        <f t="shared" si="0"/>
        <v>67</v>
      </c>
      <c r="C83" s="68" t="s">
        <v>137</v>
      </c>
      <c r="D83" s="68" t="s">
        <v>85</v>
      </c>
      <c r="E83" s="68" t="s">
        <v>95</v>
      </c>
      <c r="F83" s="68" t="s">
        <v>0</v>
      </c>
      <c r="G83" s="69" t="s">
        <v>2</v>
      </c>
      <c r="H83" s="68" t="s">
        <v>1</v>
      </c>
    </row>
    <row r="84" spans="2:8">
      <c r="B84" s="59">
        <f t="shared" si="0"/>
        <v>68</v>
      </c>
      <c r="C84" s="38" t="s">
        <v>102</v>
      </c>
      <c r="D84" s="38"/>
      <c r="E84" s="38"/>
      <c r="F84" s="38"/>
      <c r="G84" s="38"/>
      <c r="H84" s="38"/>
    </row>
    <row r="85" spans="2:8">
      <c r="B85" s="59">
        <f t="shared" si="0"/>
        <v>69</v>
      </c>
      <c r="C85" s="15" t="s">
        <v>88</v>
      </c>
      <c r="D85">
        <f>D18*D19+D22*D23+D26*D27</f>
        <v>500</v>
      </c>
      <c r="E85" s="60" t="s">
        <v>86</v>
      </c>
      <c r="F85" s="2">
        <f>IF(D53="Lab Pooling",D56,IF(D53="Pod Pooling",D55,D51))</f>
        <v>16</v>
      </c>
      <c r="G85">
        <f t="shared" ref="G85:G91" si="1">$D$32</f>
        <v>20</v>
      </c>
      <c r="H85" s="2">
        <f t="shared" ref="H85:H91" si="2">D85*F85*G85</f>
        <v>160000</v>
      </c>
    </row>
    <row r="86" spans="2:8">
      <c r="B86" s="59">
        <f t="shared" si="0"/>
        <v>70</v>
      </c>
      <c r="C86" s="15" t="s">
        <v>89</v>
      </c>
      <c r="D86">
        <f>D18*D20+D22*D24+D26*D28</f>
        <v>1000</v>
      </c>
      <c r="E86" s="60" t="s">
        <v>87</v>
      </c>
      <c r="F86" s="2">
        <f>D52</f>
        <v>5</v>
      </c>
      <c r="G86">
        <f t="shared" si="1"/>
        <v>20</v>
      </c>
      <c r="H86" s="2">
        <f t="shared" si="2"/>
        <v>100000</v>
      </c>
    </row>
    <row r="87" spans="2:8">
      <c r="B87" s="59">
        <f t="shared" si="0"/>
        <v>71</v>
      </c>
      <c r="C87" s="15" t="s">
        <v>90</v>
      </c>
      <c r="D87" s="13">
        <f>SUM(D85:D86)*D60/D59</f>
        <v>5.25</v>
      </c>
      <c r="E87" s="60" t="s">
        <v>92</v>
      </c>
      <c r="F87" s="2">
        <f>$D$58</f>
        <v>100</v>
      </c>
      <c r="G87">
        <f t="shared" si="1"/>
        <v>20</v>
      </c>
      <c r="H87" s="2">
        <f t="shared" si="2"/>
        <v>10500</v>
      </c>
    </row>
    <row r="88" spans="2:8">
      <c r="B88" s="59">
        <f t="shared" si="0"/>
        <v>72</v>
      </c>
      <c r="C88" s="15" t="s">
        <v>91</v>
      </c>
      <c r="D88" s="13">
        <f>(SUM(D85:D86)-D87)/D61</f>
        <v>24.912500000000001</v>
      </c>
      <c r="E88" s="60" t="s">
        <v>93</v>
      </c>
      <c r="F88" s="2">
        <f>$D$58</f>
        <v>100</v>
      </c>
      <c r="G88">
        <f t="shared" si="1"/>
        <v>20</v>
      </c>
      <c r="H88" s="2">
        <f t="shared" si="2"/>
        <v>49825</v>
      </c>
    </row>
    <row r="89" spans="2:8">
      <c r="B89" s="59">
        <f t="shared" si="0"/>
        <v>73</v>
      </c>
      <c r="C89" s="15" t="s">
        <v>94</v>
      </c>
      <c r="D89" s="13">
        <f>SUM(D87:D88)</f>
        <v>30.162500000000001</v>
      </c>
      <c r="E89" s="60" t="s">
        <v>96</v>
      </c>
      <c r="F89" s="2">
        <f>D64</f>
        <v>20</v>
      </c>
      <c r="G89">
        <f t="shared" si="1"/>
        <v>20</v>
      </c>
      <c r="H89" s="2">
        <f t="shared" si="2"/>
        <v>12065</v>
      </c>
    </row>
    <row r="90" spans="2:8">
      <c r="B90" s="59">
        <f t="shared" si="0"/>
        <v>74</v>
      </c>
      <c r="C90" s="15" t="s">
        <v>99</v>
      </c>
      <c r="D90">
        <f>D85</f>
        <v>500</v>
      </c>
      <c r="E90" s="60" t="s">
        <v>97</v>
      </c>
      <c r="F90" s="14">
        <f>D66</f>
        <v>0.25</v>
      </c>
      <c r="G90">
        <f t="shared" si="1"/>
        <v>20</v>
      </c>
      <c r="H90" s="2">
        <f t="shared" si="2"/>
        <v>2500</v>
      </c>
    </row>
    <row r="91" spans="2:8">
      <c r="B91" s="59">
        <f t="shared" si="0"/>
        <v>75</v>
      </c>
      <c r="C91" s="15" t="s">
        <v>100</v>
      </c>
      <c r="D91" s="35">
        <v>0</v>
      </c>
      <c r="E91" s="60" t="s">
        <v>98</v>
      </c>
      <c r="F91" s="14">
        <f>D65</f>
        <v>2.5</v>
      </c>
      <c r="G91">
        <f t="shared" si="1"/>
        <v>20</v>
      </c>
      <c r="H91" s="2">
        <f t="shared" si="2"/>
        <v>0</v>
      </c>
    </row>
    <row r="92" spans="2:8">
      <c r="B92" s="59">
        <f>B91+1</f>
        <v>76</v>
      </c>
      <c r="C92" s="42" t="s">
        <v>109</v>
      </c>
      <c r="D92" s="43"/>
      <c r="E92" s="61"/>
      <c r="F92" s="45"/>
      <c r="G92" s="46"/>
      <c r="H92" s="47">
        <f>SUM(H85:H91)</f>
        <v>334890</v>
      </c>
    </row>
    <row r="93" spans="2:8" ht="12" customHeight="1">
      <c r="B93" s="59">
        <f t="shared" si="0"/>
        <v>77</v>
      </c>
      <c r="C93" s="36"/>
      <c r="D93" s="39"/>
      <c r="E93" s="62"/>
      <c r="F93" s="40"/>
      <c r="G93" s="6"/>
      <c r="H93" s="41"/>
    </row>
    <row r="94" spans="2:8" s="6" customFormat="1">
      <c r="B94" s="59">
        <f t="shared" si="0"/>
        <v>78</v>
      </c>
      <c r="C94" s="4" t="s">
        <v>108</v>
      </c>
      <c r="D94" s="3"/>
      <c r="E94" s="63"/>
      <c r="F94" s="3"/>
      <c r="G94" s="3"/>
      <c r="H94" s="3"/>
    </row>
    <row r="95" spans="2:8">
      <c r="B95" s="59">
        <f t="shared" si="0"/>
        <v>79</v>
      </c>
      <c r="C95" s="15" t="s">
        <v>127</v>
      </c>
      <c r="D95">
        <f>D86*D71</f>
        <v>50</v>
      </c>
      <c r="E95" s="60" t="s">
        <v>86</v>
      </c>
      <c r="F95" s="2">
        <f>'Cost Calculator'!D51</f>
        <v>50</v>
      </c>
      <c r="G95">
        <f t="shared" ref="G95:G101" si="3">$D$32</f>
        <v>20</v>
      </c>
      <c r="H95" s="2">
        <f t="shared" ref="H95:H101" si="4">D95*F95*G95</f>
        <v>50000</v>
      </c>
    </row>
    <row r="96" spans="2:8">
      <c r="B96" s="59">
        <f t="shared" si="0"/>
        <v>80</v>
      </c>
      <c r="C96" s="15" t="s">
        <v>128</v>
      </c>
      <c r="D96">
        <f>ROUNDUP((D95+D85)*D70,0)</f>
        <v>3</v>
      </c>
      <c r="E96" s="60" t="s">
        <v>86</v>
      </c>
      <c r="F96" s="2">
        <f>'Cost Calculator'!D51</f>
        <v>50</v>
      </c>
      <c r="G96">
        <f t="shared" si="3"/>
        <v>20</v>
      </c>
      <c r="H96" s="2">
        <f t="shared" si="4"/>
        <v>3000</v>
      </c>
    </row>
    <row r="97" spans="2:8">
      <c r="B97" s="59">
        <f>B95+1</f>
        <v>80</v>
      </c>
      <c r="C97" s="15" t="s">
        <v>142</v>
      </c>
      <c r="D97" s="13">
        <f>IF(D53="No",0,D85*D70*D54)</f>
        <v>25</v>
      </c>
      <c r="E97" s="60" t="s">
        <v>86</v>
      </c>
      <c r="F97" s="2">
        <f>'Cost Calculator'!D51</f>
        <v>50</v>
      </c>
      <c r="G97">
        <f t="shared" si="3"/>
        <v>20</v>
      </c>
      <c r="H97" s="2">
        <f t="shared" si="4"/>
        <v>25000</v>
      </c>
    </row>
    <row r="98" spans="2:8">
      <c r="B98" s="59">
        <f t="shared" si="0"/>
        <v>81</v>
      </c>
      <c r="C98" s="15" t="s">
        <v>5</v>
      </c>
      <c r="D98" s="13">
        <f>SUM(D95:D97)*'Cost Calculator'!D60/'Cost Calculator'!D59 + (1-'Cost Calculator'!D60)*SUM(D95:D97)/'Cost Calculator'!D61</f>
        <v>0.66300000000000003</v>
      </c>
      <c r="E98" s="60" t="s">
        <v>106</v>
      </c>
      <c r="F98" s="2">
        <f>'Cost Calculator'!D58</f>
        <v>100</v>
      </c>
      <c r="G98">
        <f t="shared" si="3"/>
        <v>20</v>
      </c>
      <c r="H98" s="2">
        <f t="shared" si="4"/>
        <v>1326</v>
      </c>
    </row>
    <row r="99" spans="2:8">
      <c r="B99" s="59">
        <f t="shared" si="0"/>
        <v>82</v>
      </c>
      <c r="C99" s="15" t="s">
        <v>110</v>
      </c>
      <c r="D99">
        <f>SUM(D95:D97)</f>
        <v>78</v>
      </c>
      <c r="E99" s="60" t="s">
        <v>97</v>
      </c>
      <c r="F99" s="14">
        <f>'Cost Calculator'!D66</f>
        <v>0.25</v>
      </c>
      <c r="G99">
        <f t="shared" si="3"/>
        <v>20</v>
      </c>
      <c r="H99" s="2">
        <f t="shared" si="4"/>
        <v>390</v>
      </c>
    </row>
    <row r="100" spans="2:8">
      <c r="B100" s="59">
        <f t="shared" si="0"/>
        <v>83</v>
      </c>
      <c r="C100" s="15" t="s">
        <v>105</v>
      </c>
      <c r="D100">
        <f>D97/D54*D72</f>
        <v>5</v>
      </c>
      <c r="E100" s="60" t="s">
        <v>106</v>
      </c>
      <c r="F100" s="2">
        <f>'Cost Calculator'!D73</f>
        <v>50</v>
      </c>
      <c r="G100">
        <f t="shared" si="3"/>
        <v>20</v>
      </c>
      <c r="H100" s="2">
        <f t="shared" si="4"/>
        <v>5000</v>
      </c>
    </row>
    <row r="101" spans="2:8">
      <c r="B101" s="59">
        <f t="shared" ref="B101:B116" si="5">B100+1</f>
        <v>84</v>
      </c>
      <c r="C101" s="15" t="s">
        <v>4</v>
      </c>
      <c r="D101" s="13">
        <f>SUM(D95:D96)*D75+(D97*D70*D75)</f>
        <v>106.25</v>
      </c>
      <c r="E101" s="60" t="s">
        <v>107</v>
      </c>
      <c r="F101" s="2">
        <f>'Cost Calculator'!D76</f>
        <v>100</v>
      </c>
      <c r="G101">
        <f t="shared" si="3"/>
        <v>20</v>
      </c>
      <c r="H101" s="2">
        <f t="shared" si="4"/>
        <v>212500</v>
      </c>
    </row>
    <row r="102" spans="2:8">
      <c r="B102" s="59">
        <f t="shared" si="5"/>
        <v>85</v>
      </c>
      <c r="C102" s="42" t="s">
        <v>120</v>
      </c>
      <c r="D102" s="43"/>
      <c r="E102" s="61"/>
      <c r="F102" s="45"/>
      <c r="G102" s="46"/>
      <c r="H102" s="47">
        <f>SUM(H95:H101)</f>
        <v>297216</v>
      </c>
    </row>
    <row r="103" spans="2:8">
      <c r="B103" s="59">
        <f t="shared" si="5"/>
        <v>86</v>
      </c>
      <c r="E103" s="60"/>
    </row>
    <row r="104" spans="2:8" s="6" customFormat="1">
      <c r="B104" s="59">
        <f t="shared" si="5"/>
        <v>87</v>
      </c>
      <c r="C104" s="4" t="s">
        <v>6</v>
      </c>
      <c r="D104" s="3"/>
      <c r="E104" s="63"/>
      <c r="F104" s="3"/>
      <c r="G104" s="3"/>
      <c r="H104" s="3"/>
    </row>
    <row r="105" spans="2:8">
      <c r="B105" s="59">
        <f t="shared" si="5"/>
        <v>88</v>
      </c>
      <c r="C105" s="15" t="s">
        <v>111</v>
      </c>
      <c r="D105" s="5">
        <f>'Cost Calculator'!D40</f>
        <v>0.05</v>
      </c>
      <c r="E105" s="60" t="s">
        <v>116</v>
      </c>
      <c r="F105" s="2">
        <f>'Cost Calculator'!D39</f>
        <v>60000</v>
      </c>
      <c r="G105">
        <f>$D$32</f>
        <v>20</v>
      </c>
      <c r="H105" s="2">
        <f>D105*F105*G105</f>
        <v>60000</v>
      </c>
    </row>
    <row r="106" spans="2:8">
      <c r="B106" s="59">
        <f t="shared" si="5"/>
        <v>89</v>
      </c>
      <c r="C106" s="15" t="s">
        <v>112</v>
      </c>
      <c r="D106" s="5">
        <f>D42/D34</f>
        <v>0.125</v>
      </c>
      <c r="E106" s="60" t="s">
        <v>116</v>
      </c>
      <c r="F106" s="2">
        <f>'Cost Calculator'!D39/'Cost Calculator'!D33</f>
        <v>1500</v>
      </c>
      <c r="G106">
        <f>$D$32</f>
        <v>20</v>
      </c>
      <c r="H106" s="2">
        <f>D106*F106*G106</f>
        <v>3750</v>
      </c>
    </row>
    <row r="107" spans="2:8">
      <c r="B107" s="59">
        <f t="shared" si="5"/>
        <v>90</v>
      </c>
      <c r="C107" s="15" t="s">
        <v>113</v>
      </c>
      <c r="D107" s="5">
        <f>(('Cost Calculator'!D18+'Cost Calculator'!D22+'Cost Calculator'!D26)/500)*'Cost Calculator'!D44/'Cost Calculator'!D33</f>
        <v>2.5000000000000001E-2</v>
      </c>
      <c r="E107" s="60" t="s">
        <v>116</v>
      </c>
      <c r="F107" s="2">
        <f>'Cost Calculator'!D39/'Cost Calculator'!D33</f>
        <v>1500</v>
      </c>
      <c r="G107">
        <f>$D$32</f>
        <v>20</v>
      </c>
      <c r="H107" s="2">
        <f>D107*F107*G107</f>
        <v>750</v>
      </c>
    </row>
    <row r="108" spans="2:8">
      <c r="B108" s="59">
        <f t="shared" si="5"/>
        <v>91</v>
      </c>
      <c r="C108" s="15" t="s">
        <v>114</v>
      </c>
      <c r="D108">
        <f>D30</f>
        <v>1</v>
      </c>
      <c r="E108" s="60" t="s">
        <v>118</v>
      </c>
      <c r="F108" s="2">
        <f>D46</f>
        <v>800</v>
      </c>
      <c r="G108">
        <v>1</v>
      </c>
      <c r="H108" s="2">
        <f>D108*F108*G108</f>
        <v>800</v>
      </c>
    </row>
    <row r="109" spans="2:8">
      <c r="B109" s="59">
        <f t="shared" si="5"/>
        <v>92</v>
      </c>
      <c r="C109" s="15" t="s">
        <v>115</v>
      </c>
      <c r="D109">
        <f>D30</f>
        <v>1</v>
      </c>
      <c r="E109" s="60" t="s">
        <v>117</v>
      </c>
      <c r="F109" s="7">
        <f>D47</f>
        <v>62.5</v>
      </c>
      <c r="G109">
        <f>$D$32</f>
        <v>20</v>
      </c>
      <c r="H109" s="2">
        <f>D109*F109*G109</f>
        <v>1250</v>
      </c>
    </row>
    <row r="110" spans="2:8">
      <c r="B110" s="59">
        <f t="shared" si="5"/>
        <v>93</v>
      </c>
      <c r="C110" s="42" t="s">
        <v>119</v>
      </c>
      <c r="D110" s="43"/>
      <c r="E110" s="44"/>
      <c r="F110" s="45"/>
      <c r="G110" s="46"/>
      <c r="H110" s="47">
        <f>SUM(H105:H109)</f>
        <v>66550</v>
      </c>
    </row>
    <row r="111" spans="2:8">
      <c r="B111" s="59">
        <f t="shared" si="5"/>
        <v>94</v>
      </c>
    </row>
    <row r="112" spans="2:8">
      <c r="B112" s="59">
        <f t="shared" si="5"/>
        <v>95</v>
      </c>
      <c r="C112" s="51" t="s">
        <v>121</v>
      </c>
      <c r="D112" s="52"/>
      <c r="E112" s="53"/>
      <c r="F112" s="54"/>
      <c r="G112" s="55"/>
      <c r="H112" s="56">
        <f>H110+H102+H92</f>
        <v>698656</v>
      </c>
    </row>
    <row r="113" spans="2:8">
      <c r="B113" s="59">
        <f t="shared" si="5"/>
        <v>96</v>
      </c>
      <c r="C113" s="48" t="s">
        <v>122</v>
      </c>
      <c r="D113" s="48"/>
      <c r="E113" s="48"/>
      <c r="F113" s="48"/>
      <c r="G113" s="48"/>
      <c r="H113" s="49">
        <f>H112/D32</f>
        <v>34932.800000000003</v>
      </c>
    </row>
    <row r="114" spans="2:8">
      <c r="B114" s="59">
        <f t="shared" si="5"/>
        <v>97</v>
      </c>
      <c r="C114" s="48" t="s">
        <v>123</v>
      </c>
      <c r="D114" s="48"/>
      <c r="E114" s="48"/>
      <c r="F114" s="48"/>
      <c r="G114" s="48"/>
      <c r="H114" s="50">
        <f>H112/(SUM(D85:D86)*D32)</f>
        <v>23.288533333333334</v>
      </c>
    </row>
    <row r="115" spans="2:8">
      <c r="B115" s="59">
        <f t="shared" si="5"/>
        <v>98</v>
      </c>
    </row>
    <row r="116" spans="2:8">
      <c r="B116" s="59">
        <f t="shared" si="5"/>
        <v>99</v>
      </c>
    </row>
    <row r="117" spans="2:8" hidden="1">
      <c r="B117" s="59"/>
    </row>
    <row r="118" spans="2:8" hidden="1">
      <c r="B118" s="59"/>
    </row>
    <row r="119" spans="2:8" hidden="1">
      <c r="B119" s="59"/>
    </row>
  </sheetData>
  <dataValidations disablePrompts="1" count="1">
    <dataValidation type="list" allowBlank="1" showInputMessage="1" showErrorMessage="1" sqref="D53" xr:uid="{23D2BCE6-4BE8-4B57-AA96-712141CB8DAB}">
      <formula1>"Lab Pooling, Pod Pooling, No Pooling"</formula1>
    </dataValidation>
  </dataValidations>
  <hyperlinks>
    <hyperlink ref="D15" location="Checklist!B112" display="Click to jump to results" xr:uid="{CAA664E4-E819-488D-814D-3F9B6B39DE34}"/>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Checklist</vt:lpstr>
      <vt:lpstr>Cost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Willie, Estelle</cp:lastModifiedBy>
  <dcterms:created xsi:type="dcterms:W3CDTF">2020-12-16T03:22:47Z</dcterms:created>
  <dcterms:modified xsi:type="dcterms:W3CDTF">2021-03-24T15:10:15Z</dcterms:modified>
</cp:coreProperties>
</file>